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29219fa0f54dea/1. POLOLO/Health Coach/Taller La Ultima dieta/"/>
    </mc:Choice>
  </mc:AlternateContent>
  <xr:revisionPtr revIDLastSave="8260" documentId="8_{2929F1A6-CC08-2242-AEBE-639ABAD21F4D}" xr6:coauthVersionLast="47" xr6:coauthVersionMax="47" xr10:uidLastSave="{C8B52C93-1738-D344-895A-A8C6C7819EC5}"/>
  <bookViews>
    <workbookView xWindow="0" yWindow="500" windowWidth="28800" windowHeight="16360" xr2:uid="{225211CA-D125-4740-8A5F-F55E34822F3B}"/>
  </bookViews>
  <sheets>
    <sheet name="Resumen semanal" sheetId="14" r:id="rId1"/>
    <sheet name="Almuerzo y cena" sheetId="11" r:id="rId2"/>
    <sheet name="Data desayunos" sheetId="22" state="hidden" r:id="rId3"/>
    <sheet name="Data Almuerzos y cenas" sheetId="23" state="hidden" r:id="rId4"/>
    <sheet name="Info día 1" sheetId="15" state="hidden" r:id="rId5"/>
    <sheet name="Info día 2" sheetId="16" state="hidden" r:id="rId6"/>
    <sheet name="Info día 3" sheetId="17" state="hidden" r:id="rId7"/>
    <sheet name="Info día 4" sheetId="18" state="hidden" r:id="rId8"/>
    <sheet name="Info día 5" sheetId="19" state="hidden" r:id="rId9"/>
    <sheet name="Info día 6" sheetId="20" state="hidden" r:id="rId10"/>
    <sheet name="Info día 7" sheetId="21" state="hidden" r:id="rId11"/>
    <sheet name="Data Snacks y postres" sheetId="24" state="hidden" r:id="rId12"/>
    <sheet name="Desayunos" sheetId="12" r:id="rId13"/>
    <sheet name="Snacks y postres" sheetId="13" r:id="rId14"/>
    <sheet name="Inf nutricional recetas porcíon" sheetId="10" r:id="rId15"/>
  </sheets>
  <definedNames>
    <definedName name="_xlnm._FilterDatabase" localSheetId="3" hidden="1">'Data Almuerzos y cenas'!$A$2:$K$129</definedName>
    <definedName name="_xlnm._FilterDatabase" localSheetId="2" hidden="1">'Data desayunos'!$A$2:$K$84</definedName>
    <definedName name="_xlnm._FilterDatabase" localSheetId="11" hidden="1">'Data Snacks y postres'!$A$2:$K$67</definedName>
    <definedName name="_xlnm._FilterDatabase" localSheetId="14" hidden="1">'Inf nutricional recetas porcíon'!$B$9:$V$110</definedName>
    <definedName name="_xlnm._FilterDatabase" localSheetId="0" hidden="1">'Resumen semanal'!$AL$2:$AV$276</definedName>
    <definedName name="_xlnm.Print_Area" localSheetId="12">Desayunos!$B$2:$K$56</definedName>
    <definedName name="_xlnm.Print_Area" localSheetId="0">'Resumen semanal'!$A$1:$P$106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241" i="14" l="1"/>
  <c r="AS239" i="14"/>
  <c r="AS238" i="14"/>
  <c r="AS237" i="14"/>
  <c r="AS236" i="14"/>
  <c r="AS235" i="14"/>
  <c r="AU234" i="14"/>
  <c r="AT234" i="14"/>
  <c r="AS234" i="14"/>
  <c r="AS233" i="14"/>
  <c r="AS232" i="14"/>
  <c r="AS231" i="14"/>
  <c r="AS230" i="14"/>
  <c r="AS229" i="14"/>
  <c r="AS228" i="14"/>
  <c r="AS227" i="14"/>
  <c r="AS226" i="14"/>
  <c r="AS225" i="14"/>
  <c r="AS224" i="14"/>
  <c r="AS223" i="14"/>
  <c r="AS222" i="14"/>
  <c r="AS221" i="14"/>
  <c r="AS220" i="14"/>
  <c r="AS219" i="14"/>
  <c r="AS218" i="14"/>
  <c r="AS217" i="14"/>
  <c r="AS216" i="14"/>
  <c r="AS215" i="14"/>
  <c r="AS214" i="14"/>
  <c r="AS213" i="14"/>
  <c r="AS212" i="14"/>
  <c r="AS211" i="14"/>
  <c r="AS210" i="14"/>
  <c r="AS209" i="14"/>
  <c r="AS208" i="14"/>
  <c r="AS207" i="14"/>
  <c r="AS206" i="14"/>
  <c r="AS205" i="14"/>
  <c r="AS204" i="14"/>
  <c r="AS203" i="14"/>
  <c r="AS202" i="14"/>
  <c r="AS201" i="14"/>
  <c r="AS200" i="14"/>
  <c r="AS199" i="14"/>
  <c r="AS198" i="14"/>
  <c r="AS197" i="14"/>
  <c r="AS196" i="14"/>
  <c r="AS195" i="14"/>
  <c r="AS194" i="14"/>
  <c r="AS193" i="14"/>
  <c r="AS191" i="14"/>
  <c r="AS190" i="14"/>
  <c r="AS189" i="14"/>
  <c r="AS188" i="14"/>
  <c r="AS187" i="14"/>
  <c r="AS186" i="14"/>
  <c r="AS185" i="14"/>
  <c r="AS184" i="14"/>
  <c r="AS183" i="14"/>
  <c r="AS182" i="14"/>
  <c r="AS181" i="14"/>
  <c r="AS180" i="14"/>
  <c r="AS179" i="14"/>
  <c r="AS177" i="14"/>
  <c r="AS176" i="14"/>
  <c r="AS175" i="14"/>
  <c r="AS174" i="14"/>
  <c r="AS173" i="14"/>
  <c r="AS172" i="14"/>
  <c r="AS171" i="14"/>
  <c r="AS170" i="14"/>
  <c r="AS168" i="14"/>
  <c r="AS167" i="14"/>
  <c r="AS166" i="14"/>
  <c r="AS165" i="14"/>
  <c r="AS164" i="14"/>
  <c r="AS163" i="14"/>
  <c r="AS162" i="14"/>
  <c r="AS161" i="14"/>
  <c r="AS160" i="14"/>
  <c r="AS159" i="14"/>
  <c r="AS158" i="14"/>
  <c r="AS157" i="14"/>
  <c r="AS156" i="14"/>
  <c r="AS154" i="14"/>
  <c r="AS153" i="14"/>
  <c r="AS152" i="14"/>
  <c r="AS151" i="14"/>
  <c r="AS149" i="14"/>
  <c r="AS148" i="14"/>
  <c r="AS147" i="14"/>
  <c r="AS146" i="14"/>
  <c r="AS145" i="14"/>
  <c r="AS144" i="14"/>
  <c r="AS143" i="14"/>
  <c r="AS142" i="14"/>
  <c r="AS141" i="14"/>
  <c r="AS140" i="14"/>
  <c r="AS139" i="14"/>
  <c r="AS138" i="14"/>
  <c r="AS137" i="14"/>
  <c r="AS136" i="14"/>
  <c r="AS135" i="14"/>
  <c r="AS134" i="14"/>
  <c r="AS133" i="14"/>
  <c r="AS132" i="14"/>
  <c r="AS130" i="14"/>
  <c r="AS129" i="14"/>
  <c r="AS128" i="14"/>
  <c r="AS126" i="14"/>
  <c r="AS125" i="14"/>
  <c r="AS124" i="14"/>
  <c r="AS122" i="14"/>
  <c r="AS121" i="14"/>
  <c r="AS120" i="14"/>
  <c r="AS119" i="14"/>
  <c r="AS118" i="14"/>
  <c r="AS117" i="14"/>
  <c r="AS116" i="14"/>
  <c r="AS115" i="14"/>
  <c r="AS114" i="14"/>
  <c r="AS113" i="14"/>
  <c r="AS112" i="14"/>
  <c r="AS111" i="14"/>
  <c r="AS110" i="14"/>
  <c r="AS109" i="14"/>
  <c r="AS108" i="14"/>
  <c r="AS107" i="14"/>
  <c r="AS106" i="14"/>
  <c r="AS104" i="14"/>
  <c r="AS103" i="14"/>
  <c r="AS102" i="14"/>
  <c r="AS101" i="14"/>
  <c r="AS100" i="14"/>
  <c r="AS99" i="14"/>
  <c r="AS98" i="14"/>
  <c r="AS97" i="14"/>
  <c r="AS96" i="14"/>
  <c r="AS95" i="14"/>
  <c r="AS94" i="14"/>
  <c r="AS93" i="14"/>
  <c r="AS92" i="14"/>
  <c r="AS91" i="14"/>
  <c r="AS90" i="14"/>
  <c r="AS89" i="14"/>
  <c r="AS88" i="14"/>
  <c r="AS87" i="14"/>
  <c r="AS86" i="14"/>
  <c r="AS85" i="14"/>
  <c r="AS84" i="14"/>
  <c r="AS80" i="14"/>
  <c r="AS79" i="14"/>
  <c r="AS78" i="14"/>
  <c r="AS77" i="14"/>
  <c r="AS76" i="14"/>
  <c r="AS75" i="14"/>
  <c r="AS74" i="14"/>
  <c r="AS73" i="14"/>
  <c r="AS72" i="14"/>
  <c r="AS71" i="14"/>
  <c r="AS70" i="14"/>
  <c r="AS69" i="14"/>
  <c r="AS66" i="14"/>
  <c r="AS65" i="14"/>
  <c r="AS64" i="14"/>
  <c r="AS63" i="14"/>
  <c r="AS62" i="14"/>
  <c r="AS61" i="14"/>
  <c r="AS59" i="14"/>
  <c r="AS57" i="14"/>
  <c r="AS56" i="14"/>
  <c r="AS55" i="14"/>
  <c r="AS54" i="14"/>
  <c r="AS53" i="14"/>
  <c r="AS52" i="14"/>
  <c r="AS51" i="14"/>
  <c r="AS49" i="14"/>
  <c r="AS48" i="14"/>
  <c r="AS47" i="14"/>
  <c r="AS46" i="14"/>
  <c r="AS44" i="14"/>
  <c r="AS43" i="14"/>
  <c r="AS39" i="14"/>
  <c r="AS38" i="14"/>
  <c r="AS37" i="14"/>
  <c r="AS36" i="14"/>
  <c r="AS35" i="14"/>
  <c r="AS34" i="14"/>
  <c r="AS33" i="14"/>
  <c r="AS32" i="14"/>
  <c r="AS31" i="14"/>
  <c r="AS30" i="14"/>
  <c r="AS29" i="14"/>
  <c r="AS28" i="14"/>
  <c r="AS27" i="14"/>
  <c r="AS26" i="14"/>
  <c r="AS25" i="14"/>
  <c r="AS24" i="14"/>
  <c r="AS23" i="14"/>
  <c r="AS22" i="14"/>
  <c r="AS21" i="14"/>
  <c r="AS20" i="14"/>
  <c r="AS19" i="14"/>
  <c r="AS18" i="14"/>
  <c r="AS17" i="14"/>
  <c r="AS16" i="14"/>
  <c r="AS15" i="14"/>
  <c r="AS14" i="14"/>
  <c r="AS13" i="14"/>
  <c r="AS12" i="14"/>
  <c r="AS11" i="14"/>
  <c r="AS10" i="14"/>
  <c r="AS9" i="14"/>
  <c r="AS8" i="14"/>
  <c r="AS7" i="14"/>
  <c r="AS6" i="14"/>
  <c r="AS5" i="14"/>
  <c r="AS4" i="14"/>
  <c r="AS3" i="14"/>
  <c r="V110" i="10" l="1"/>
  <c r="J110" i="10"/>
  <c r="U110" i="10"/>
  <c r="T110" i="10"/>
  <c r="S110" i="10"/>
  <c r="R110" i="10"/>
  <c r="Q110" i="10"/>
  <c r="P110" i="10"/>
  <c r="O110" i="10"/>
  <c r="V25" i="10"/>
  <c r="J25" i="10"/>
  <c r="U25" i="10" s="1"/>
  <c r="T25" i="10"/>
  <c r="S25" i="10"/>
  <c r="R25" i="10"/>
  <c r="Q25" i="10"/>
  <c r="P25" i="10"/>
  <c r="O25" i="10"/>
  <c r="O114" i="10"/>
  <c r="O33" i="10"/>
  <c r="V33" i="10"/>
  <c r="J33" i="10"/>
  <c r="U33" i="10" s="1"/>
  <c r="T33" i="10"/>
  <c r="S33" i="10"/>
  <c r="R33" i="10"/>
  <c r="Q33" i="10"/>
  <c r="P33" i="10"/>
  <c r="V114" i="10"/>
  <c r="J114" i="10"/>
  <c r="U114" i="10" s="1"/>
  <c r="T114" i="10"/>
  <c r="S114" i="10"/>
  <c r="R114" i="10"/>
  <c r="Q114" i="10"/>
  <c r="P114" i="10"/>
  <c r="O10" i="10"/>
  <c r="P10" i="10"/>
  <c r="Q10" i="10"/>
  <c r="R10" i="10"/>
  <c r="S10" i="10"/>
  <c r="T10" i="10"/>
  <c r="V10" i="10"/>
  <c r="J10" i="10"/>
  <c r="U10" i="10" s="1"/>
  <c r="H189" i="22" l="1"/>
  <c r="H171" i="22"/>
  <c r="H157" i="22"/>
  <c r="H156" i="22"/>
  <c r="H147" i="22"/>
  <c r="H91" i="22"/>
  <c r="H90" i="22"/>
  <c r="H89" i="22"/>
  <c r="H87" i="22"/>
  <c r="H75" i="22"/>
  <c r="H74" i="22"/>
  <c r="H67" i="22"/>
  <c r="H65" i="22"/>
  <c r="H58" i="22"/>
  <c r="H57" i="22"/>
  <c r="H49" i="22"/>
  <c r="H47" i="22"/>
  <c r="H45" i="22"/>
  <c r="H40" i="22"/>
  <c r="H19" i="22"/>
  <c r="H16" i="22"/>
  <c r="H190" i="22"/>
  <c r="H182" i="22"/>
  <c r="H170" i="22"/>
  <c r="H169" i="22"/>
  <c r="H168" i="22"/>
  <c r="H167" i="22"/>
  <c r="H166" i="22"/>
  <c r="H165" i="22"/>
  <c r="H146" i="22"/>
  <c r="H144" i="22"/>
  <c r="H142" i="22"/>
  <c r="H141" i="22"/>
  <c r="H140" i="22"/>
  <c r="H119" i="22"/>
  <c r="H118" i="22"/>
  <c r="H111" i="22"/>
  <c r="H110" i="22"/>
  <c r="H109" i="22"/>
  <c r="H108" i="22"/>
  <c r="H107" i="22"/>
  <c r="H106" i="22"/>
  <c r="H105" i="22"/>
  <c r="H104" i="22"/>
  <c r="H103" i="22"/>
  <c r="H101" i="22"/>
  <c r="H100" i="22"/>
  <c r="H99" i="22"/>
  <c r="H96" i="22"/>
  <c r="H79" i="22"/>
  <c r="H78" i="22"/>
  <c r="H70" i="22"/>
  <c r="H69" i="22"/>
  <c r="H68" i="22"/>
  <c r="H56" i="22"/>
  <c r="H53" i="22"/>
  <c r="H43" i="22"/>
  <c r="H28" i="22"/>
  <c r="H27" i="22"/>
  <c r="H26" i="22"/>
  <c r="H25" i="22"/>
  <c r="H23" i="22"/>
  <c r="H18" i="22"/>
  <c r="H17" i="22"/>
  <c r="H194" i="22"/>
  <c r="H193" i="22"/>
  <c r="H192" i="22"/>
  <c r="H191" i="22"/>
  <c r="H188" i="22"/>
  <c r="H187" i="22"/>
  <c r="H186" i="22"/>
  <c r="H185" i="22"/>
  <c r="H184" i="22"/>
  <c r="H183" i="22"/>
  <c r="H181" i="22"/>
  <c r="H180" i="22"/>
  <c r="H179" i="22"/>
  <c r="H178" i="22"/>
  <c r="H177" i="22"/>
  <c r="H176" i="22"/>
  <c r="H175" i="22"/>
  <c r="H174" i="22"/>
  <c r="H173" i="22"/>
  <c r="H172" i="22"/>
  <c r="H164" i="22"/>
  <c r="H163" i="22"/>
  <c r="H162" i="22"/>
  <c r="H161" i="22"/>
  <c r="H160" i="22"/>
  <c r="H159" i="22"/>
  <c r="H158" i="22"/>
  <c r="H155" i="22"/>
  <c r="H154" i="22"/>
  <c r="H153" i="22"/>
  <c r="H152" i="22"/>
  <c r="H151" i="22"/>
  <c r="H150" i="22"/>
  <c r="H149" i="22"/>
  <c r="H148" i="22"/>
  <c r="H143" i="22"/>
  <c r="H139" i="22"/>
  <c r="H137" i="22"/>
  <c r="H136" i="22"/>
  <c r="H135" i="22"/>
  <c r="H134" i="22"/>
  <c r="H133" i="22"/>
  <c r="H132" i="22"/>
  <c r="H131" i="22"/>
  <c r="H130" i="22"/>
  <c r="H129" i="22"/>
  <c r="H128" i="22"/>
  <c r="H127" i="22"/>
  <c r="H126" i="22"/>
  <c r="H124" i="22"/>
  <c r="H122" i="22"/>
  <c r="H121" i="22"/>
  <c r="H117" i="22"/>
  <c r="H116" i="22"/>
  <c r="H115" i="22"/>
  <c r="H114" i="22"/>
  <c r="H113" i="22"/>
  <c r="H112" i="22"/>
  <c r="H97" i="22"/>
  <c r="H94" i="22"/>
  <c r="H93" i="22"/>
  <c r="H92" i="22"/>
  <c r="H88" i="22"/>
  <c r="H86" i="22"/>
  <c r="H85" i="22"/>
  <c r="H84" i="22"/>
  <c r="H83" i="22"/>
  <c r="H80" i="22"/>
  <c r="H77" i="22"/>
  <c r="H76" i="22"/>
  <c r="H73" i="22"/>
  <c r="H72" i="22"/>
  <c r="H71" i="22"/>
  <c r="H66" i="22"/>
  <c r="H64" i="22"/>
  <c r="H63" i="22"/>
  <c r="H61" i="22"/>
  <c r="H60" i="22"/>
  <c r="H59" i="22"/>
  <c r="H55" i="22"/>
  <c r="H54" i="22"/>
  <c r="H52" i="22"/>
  <c r="H51" i="22"/>
  <c r="H50" i="22"/>
  <c r="H48" i="22"/>
  <c r="H46" i="22"/>
  <c r="H42" i="22"/>
  <c r="H41" i="22"/>
  <c r="H39" i="22"/>
  <c r="H38" i="22"/>
  <c r="H36" i="22"/>
  <c r="H32" i="22"/>
  <c r="H31" i="22"/>
  <c r="H30" i="22"/>
  <c r="H29" i="22"/>
  <c r="H24" i="22"/>
  <c r="H22" i="22"/>
  <c r="H21" i="22"/>
  <c r="H20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H4" i="24"/>
  <c r="H3" i="24"/>
  <c r="H129" i="23"/>
  <c r="H128" i="23"/>
  <c r="H127" i="23"/>
  <c r="H126" i="23"/>
  <c r="H125" i="23"/>
  <c r="H124" i="23"/>
  <c r="H123" i="23"/>
  <c r="H122" i="23"/>
  <c r="H121" i="23"/>
  <c r="H120" i="23"/>
  <c r="H119" i="23"/>
  <c r="H118" i="23"/>
  <c r="H117" i="23"/>
  <c r="H116" i="23"/>
  <c r="H115" i="23"/>
  <c r="H114" i="23"/>
  <c r="H113" i="23"/>
  <c r="H112" i="23"/>
  <c r="H111" i="23"/>
  <c r="H110" i="23"/>
  <c r="H109" i="23"/>
  <c r="H108" i="23"/>
  <c r="H107" i="23"/>
  <c r="H106" i="23"/>
  <c r="H105" i="23"/>
  <c r="H104" i="23"/>
  <c r="H103" i="23"/>
  <c r="H102" i="23"/>
  <c r="H101" i="23"/>
  <c r="H100" i="23"/>
  <c r="H99" i="23"/>
  <c r="H98" i="23"/>
  <c r="H97" i="23"/>
  <c r="H96" i="23"/>
  <c r="H95" i="23"/>
  <c r="H93" i="23"/>
  <c r="H92" i="23"/>
  <c r="H90" i="23"/>
  <c r="H89" i="23"/>
  <c r="H88" i="23"/>
  <c r="H87" i="23"/>
  <c r="H86" i="23"/>
  <c r="H85" i="23"/>
  <c r="H84" i="23"/>
  <c r="H83" i="23"/>
  <c r="H82" i="23"/>
  <c r="H81" i="23"/>
  <c r="H80" i="23"/>
  <c r="H79" i="23"/>
  <c r="H77" i="23"/>
  <c r="H75" i="23"/>
  <c r="H74" i="23"/>
  <c r="H72" i="23"/>
  <c r="H71" i="23"/>
  <c r="H70" i="23"/>
  <c r="H69" i="23"/>
  <c r="H68" i="23"/>
  <c r="H67" i="23"/>
  <c r="H64" i="23"/>
  <c r="H62" i="23"/>
  <c r="H61" i="23"/>
  <c r="H60" i="23"/>
  <c r="H59" i="23"/>
  <c r="H58" i="23"/>
  <c r="H57" i="23"/>
  <c r="H56" i="23"/>
  <c r="H55" i="23"/>
  <c r="H53" i="23"/>
  <c r="H52" i="23"/>
  <c r="H51" i="23"/>
  <c r="H50" i="23"/>
  <c r="H49" i="23"/>
  <c r="H48" i="23"/>
  <c r="H47" i="23"/>
  <c r="H46" i="23"/>
  <c r="H45" i="23"/>
  <c r="H43" i="23"/>
  <c r="H42" i="23"/>
  <c r="H41" i="23"/>
  <c r="H40" i="23"/>
  <c r="H39" i="23"/>
  <c r="H38" i="23"/>
  <c r="H37" i="23"/>
  <c r="H36" i="23"/>
  <c r="H35" i="23"/>
  <c r="H34" i="23"/>
  <c r="H32" i="23"/>
  <c r="H31" i="23"/>
  <c r="H30" i="23"/>
  <c r="H29" i="23"/>
  <c r="H27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H3" i="23"/>
  <c r="B46" i="21" l="1"/>
  <c r="C46" i="21"/>
  <c r="E46" i="21"/>
  <c r="B47" i="21"/>
  <c r="C47" i="21"/>
  <c r="D47" i="21"/>
  <c r="E47" i="21"/>
  <c r="B48" i="21"/>
  <c r="C48" i="21"/>
  <c r="D48" i="21"/>
  <c r="E48" i="21"/>
  <c r="B49" i="21"/>
  <c r="C49" i="21"/>
  <c r="D49" i="21"/>
  <c r="E49" i="21"/>
  <c r="B50" i="21"/>
  <c r="C50" i="21"/>
  <c r="D50" i="21"/>
  <c r="E50" i="21"/>
  <c r="B51" i="21"/>
  <c r="C51" i="21"/>
  <c r="D51" i="21"/>
  <c r="E51" i="21"/>
  <c r="B52" i="21"/>
  <c r="C52" i="21"/>
  <c r="D52" i="21"/>
  <c r="E52" i="21"/>
  <c r="B53" i="21"/>
  <c r="C53" i="21"/>
  <c r="D53" i="21"/>
  <c r="E53" i="21"/>
  <c r="B54" i="21"/>
  <c r="C54" i="21"/>
  <c r="D54" i="21"/>
  <c r="E54" i="21"/>
  <c r="B32" i="21"/>
  <c r="C32" i="21"/>
  <c r="D32" i="21"/>
  <c r="E32" i="21"/>
  <c r="B33" i="21"/>
  <c r="C33" i="21"/>
  <c r="D33" i="21"/>
  <c r="E33" i="21"/>
  <c r="B34" i="21"/>
  <c r="C34" i="21"/>
  <c r="D34" i="21"/>
  <c r="E34" i="21"/>
  <c r="B35" i="21"/>
  <c r="C35" i="21"/>
  <c r="D35" i="21"/>
  <c r="E35" i="21"/>
  <c r="B36" i="21"/>
  <c r="C36" i="21"/>
  <c r="D36" i="21"/>
  <c r="E36" i="21"/>
  <c r="B37" i="21"/>
  <c r="C37" i="21"/>
  <c r="D37" i="21"/>
  <c r="E37" i="21"/>
  <c r="B38" i="21"/>
  <c r="C38" i="21"/>
  <c r="D38" i="21"/>
  <c r="E38" i="21"/>
  <c r="B39" i="21"/>
  <c r="C39" i="21"/>
  <c r="D39" i="21"/>
  <c r="E39" i="21"/>
  <c r="B40" i="21"/>
  <c r="C40" i="21"/>
  <c r="D40" i="21"/>
  <c r="E40" i="21"/>
  <c r="B18" i="21"/>
  <c r="C18" i="21"/>
  <c r="D18" i="21"/>
  <c r="E18" i="21"/>
  <c r="B19" i="21"/>
  <c r="C19" i="21"/>
  <c r="D19" i="21"/>
  <c r="E19" i="21"/>
  <c r="B20" i="21"/>
  <c r="C20" i="21"/>
  <c r="D20" i="21"/>
  <c r="E20" i="21"/>
  <c r="B21" i="21"/>
  <c r="C21" i="21"/>
  <c r="D21" i="21"/>
  <c r="E21" i="21"/>
  <c r="B22" i="21"/>
  <c r="C22" i="21"/>
  <c r="D22" i="21"/>
  <c r="E22" i="21"/>
  <c r="B23" i="21"/>
  <c r="C23" i="21"/>
  <c r="D23" i="21"/>
  <c r="E23" i="21"/>
  <c r="B24" i="21"/>
  <c r="C24" i="21"/>
  <c r="D24" i="21"/>
  <c r="E24" i="21"/>
  <c r="B25" i="21"/>
  <c r="C25" i="21"/>
  <c r="D25" i="21"/>
  <c r="E25" i="21"/>
  <c r="B26" i="21"/>
  <c r="C26" i="21"/>
  <c r="D26" i="21"/>
  <c r="E26" i="21"/>
  <c r="B4" i="21"/>
  <c r="C4" i="21"/>
  <c r="D4" i="21"/>
  <c r="E4" i="21"/>
  <c r="B5" i="21"/>
  <c r="C5" i="21"/>
  <c r="E5" i="21"/>
  <c r="B6" i="21"/>
  <c r="C6" i="21"/>
  <c r="D6" i="21"/>
  <c r="E6" i="21"/>
  <c r="B7" i="21"/>
  <c r="C7" i="21"/>
  <c r="D7" i="21"/>
  <c r="E7" i="21"/>
  <c r="B8" i="21"/>
  <c r="C8" i="21"/>
  <c r="E8" i="21"/>
  <c r="B9" i="21"/>
  <c r="C9" i="21"/>
  <c r="D9" i="21"/>
  <c r="E9" i="21"/>
  <c r="B10" i="21"/>
  <c r="C10" i="21"/>
  <c r="D10" i="21"/>
  <c r="E10" i="21"/>
  <c r="B11" i="21"/>
  <c r="C11" i="21"/>
  <c r="D11" i="21"/>
  <c r="E11" i="21"/>
  <c r="B12" i="21"/>
  <c r="C12" i="21"/>
  <c r="D12" i="21"/>
  <c r="E12" i="21"/>
  <c r="E45" i="21"/>
  <c r="C45" i="21"/>
  <c r="B45" i="21"/>
  <c r="E31" i="21"/>
  <c r="D31" i="21"/>
  <c r="C31" i="21"/>
  <c r="B31" i="21"/>
  <c r="E17" i="21"/>
  <c r="D17" i="21"/>
  <c r="C17" i="21"/>
  <c r="B17" i="21"/>
  <c r="E3" i="21"/>
  <c r="C3" i="21"/>
  <c r="B3" i="21"/>
  <c r="B46" i="20"/>
  <c r="C46" i="20"/>
  <c r="E46" i="20"/>
  <c r="B47" i="20"/>
  <c r="C47" i="20"/>
  <c r="D47" i="20"/>
  <c r="E47" i="20"/>
  <c r="B48" i="20"/>
  <c r="C48" i="20"/>
  <c r="D48" i="20"/>
  <c r="E48" i="20"/>
  <c r="B49" i="20"/>
  <c r="C49" i="20"/>
  <c r="D49" i="20"/>
  <c r="E49" i="20"/>
  <c r="B50" i="20"/>
  <c r="C50" i="20"/>
  <c r="D50" i="20"/>
  <c r="E50" i="20"/>
  <c r="B51" i="20"/>
  <c r="C51" i="20"/>
  <c r="D51" i="20"/>
  <c r="E51" i="20"/>
  <c r="B52" i="20"/>
  <c r="C52" i="20"/>
  <c r="D52" i="20"/>
  <c r="E52" i="20"/>
  <c r="B53" i="20"/>
  <c r="C53" i="20"/>
  <c r="D53" i="20"/>
  <c r="E53" i="20"/>
  <c r="B54" i="20"/>
  <c r="C54" i="20"/>
  <c r="D54" i="20"/>
  <c r="E54" i="20"/>
  <c r="B32" i="20"/>
  <c r="C32" i="20"/>
  <c r="D32" i="20"/>
  <c r="E32" i="20"/>
  <c r="B33" i="20"/>
  <c r="C33" i="20"/>
  <c r="D33" i="20"/>
  <c r="E33" i="20"/>
  <c r="B34" i="20"/>
  <c r="C34" i="20"/>
  <c r="D34" i="20"/>
  <c r="E34" i="20"/>
  <c r="B35" i="20"/>
  <c r="C35" i="20"/>
  <c r="D35" i="20"/>
  <c r="E35" i="20"/>
  <c r="B36" i="20"/>
  <c r="C36" i="20"/>
  <c r="D36" i="20"/>
  <c r="E36" i="20"/>
  <c r="B37" i="20"/>
  <c r="C37" i="20"/>
  <c r="D37" i="20"/>
  <c r="E37" i="20"/>
  <c r="B38" i="20"/>
  <c r="C38" i="20"/>
  <c r="D38" i="20"/>
  <c r="E38" i="20"/>
  <c r="B39" i="20"/>
  <c r="C39" i="20"/>
  <c r="D39" i="20"/>
  <c r="E39" i="20"/>
  <c r="B40" i="20"/>
  <c r="C40" i="20"/>
  <c r="D40" i="20"/>
  <c r="E40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B23" i="20"/>
  <c r="C23" i="20"/>
  <c r="D23" i="20"/>
  <c r="E23" i="20"/>
  <c r="B24" i="20"/>
  <c r="C24" i="20"/>
  <c r="D24" i="20"/>
  <c r="E24" i="20"/>
  <c r="B25" i="20"/>
  <c r="C25" i="20"/>
  <c r="D25" i="20"/>
  <c r="E25" i="20"/>
  <c r="B26" i="20"/>
  <c r="C26" i="20"/>
  <c r="D26" i="20"/>
  <c r="E26" i="20"/>
  <c r="B4" i="20"/>
  <c r="C4" i="20"/>
  <c r="E4" i="20"/>
  <c r="B5" i="20"/>
  <c r="C5" i="20"/>
  <c r="E5" i="20"/>
  <c r="B6" i="20"/>
  <c r="C6" i="20"/>
  <c r="D6" i="20"/>
  <c r="E6" i="20"/>
  <c r="B7" i="20"/>
  <c r="C7" i="20"/>
  <c r="D7" i="20"/>
  <c r="E7" i="20"/>
  <c r="B8" i="20"/>
  <c r="C8" i="20"/>
  <c r="E8" i="20"/>
  <c r="B9" i="20"/>
  <c r="C9" i="20"/>
  <c r="D9" i="20"/>
  <c r="E9" i="20"/>
  <c r="B10" i="20"/>
  <c r="C10" i="20"/>
  <c r="D10" i="20"/>
  <c r="E10" i="20"/>
  <c r="B11" i="20"/>
  <c r="C11" i="20"/>
  <c r="D11" i="20"/>
  <c r="E11" i="20"/>
  <c r="B12" i="20"/>
  <c r="C12" i="20"/>
  <c r="D12" i="20"/>
  <c r="E12" i="20"/>
  <c r="E45" i="20"/>
  <c r="C45" i="20"/>
  <c r="B45" i="20"/>
  <c r="E31" i="20"/>
  <c r="D31" i="20"/>
  <c r="C31" i="20"/>
  <c r="B31" i="20"/>
  <c r="E17" i="20"/>
  <c r="D17" i="20"/>
  <c r="C17" i="20"/>
  <c r="B17" i="20"/>
  <c r="E3" i="20"/>
  <c r="D3" i="20"/>
  <c r="C3" i="20"/>
  <c r="B3" i="20"/>
  <c r="B46" i="19"/>
  <c r="C46" i="19"/>
  <c r="E46" i="19"/>
  <c r="B47" i="19"/>
  <c r="C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32" i="19"/>
  <c r="C32" i="19"/>
  <c r="E32" i="19"/>
  <c r="B33" i="19"/>
  <c r="C33" i="19"/>
  <c r="E33" i="19"/>
  <c r="B34" i="19"/>
  <c r="C34" i="19"/>
  <c r="E34" i="19"/>
  <c r="B35" i="19"/>
  <c r="C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18" i="19"/>
  <c r="C18" i="19"/>
  <c r="E18" i="19"/>
  <c r="B19" i="19"/>
  <c r="C19" i="19"/>
  <c r="E19" i="19"/>
  <c r="B20" i="19"/>
  <c r="C20" i="19"/>
  <c r="E20" i="19"/>
  <c r="B21" i="19"/>
  <c r="C21" i="19"/>
  <c r="E21" i="19"/>
  <c r="B22" i="19"/>
  <c r="C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4" i="19"/>
  <c r="C4" i="19"/>
  <c r="E4" i="19"/>
  <c r="B5" i="19"/>
  <c r="C5" i="19"/>
  <c r="E5" i="19"/>
  <c r="B6" i="19"/>
  <c r="C6" i="19"/>
  <c r="D6" i="19"/>
  <c r="E6" i="19"/>
  <c r="B7" i="19"/>
  <c r="C7" i="19"/>
  <c r="D7" i="19"/>
  <c r="E7" i="19"/>
  <c r="B8" i="19"/>
  <c r="C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B12" i="19"/>
  <c r="C12" i="19"/>
  <c r="D12" i="19"/>
  <c r="E12" i="19"/>
  <c r="E45" i="19"/>
  <c r="C45" i="19"/>
  <c r="B45" i="19"/>
  <c r="E31" i="19"/>
  <c r="D31" i="19"/>
  <c r="C31" i="19"/>
  <c r="B31" i="19"/>
  <c r="E17" i="19"/>
  <c r="D17" i="19"/>
  <c r="C17" i="19"/>
  <c r="B17" i="19"/>
  <c r="E3" i="19"/>
  <c r="C3" i="19"/>
  <c r="B3" i="19"/>
  <c r="B46" i="18"/>
  <c r="C46" i="18"/>
  <c r="E46" i="18"/>
  <c r="B47" i="18"/>
  <c r="C47" i="18"/>
  <c r="E47" i="18"/>
  <c r="B48" i="18"/>
  <c r="C48" i="18"/>
  <c r="D48" i="18"/>
  <c r="E48" i="18"/>
  <c r="B49" i="18"/>
  <c r="C49" i="18"/>
  <c r="D49" i="18"/>
  <c r="E49" i="18"/>
  <c r="B50" i="18"/>
  <c r="C50" i="18"/>
  <c r="D50" i="18"/>
  <c r="E50" i="18"/>
  <c r="B51" i="18"/>
  <c r="C51" i="18"/>
  <c r="D51" i="18"/>
  <c r="E51" i="18"/>
  <c r="B52" i="18"/>
  <c r="C52" i="18"/>
  <c r="D52" i="18"/>
  <c r="E52" i="18"/>
  <c r="B53" i="18"/>
  <c r="C53" i="18"/>
  <c r="D53" i="18"/>
  <c r="E53" i="18"/>
  <c r="B54" i="18"/>
  <c r="C54" i="18"/>
  <c r="D54" i="18"/>
  <c r="E54" i="18"/>
  <c r="B32" i="18"/>
  <c r="C32" i="18"/>
  <c r="E32" i="18"/>
  <c r="B33" i="18"/>
  <c r="C33" i="18"/>
  <c r="E33" i="18"/>
  <c r="B34" i="18"/>
  <c r="C34" i="18"/>
  <c r="E34" i="18"/>
  <c r="B35" i="18"/>
  <c r="C35" i="18"/>
  <c r="E35" i="18"/>
  <c r="B36" i="18"/>
  <c r="C36" i="18"/>
  <c r="D36" i="18"/>
  <c r="E36" i="18"/>
  <c r="B37" i="18"/>
  <c r="C37" i="18"/>
  <c r="D37" i="18"/>
  <c r="E37" i="18"/>
  <c r="B38" i="18"/>
  <c r="C38" i="18"/>
  <c r="D38" i="18"/>
  <c r="E38" i="18"/>
  <c r="B39" i="18"/>
  <c r="C39" i="18"/>
  <c r="D39" i="18"/>
  <c r="E39" i="18"/>
  <c r="B40" i="18"/>
  <c r="C40" i="18"/>
  <c r="D40" i="18"/>
  <c r="E40" i="18"/>
  <c r="B18" i="18"/>
  <c r="C18" i="18"/>
  <c r="E18" i="18"/>
  <c r="B19" i="18"/>
  <c r="C19" i="18"/>
  <c r="E19" i="18"/>
  <c r="B20" i="18"/>
  <c r="C20" i="18"/>
  <c r="E20" i="18"/>
  <c r="B21" i="18"/>
  <c r="C21" i="18"/>
  <c r="E21" i="18"/>
  <c r="B22" i="18"/>
  <c r="C22" i="18"/>
  <c r="D22" i="18"/>
  <c r="E22" i="18"/>
  <c r="B23" i="18"/>
  <c r="C23" i="18"/>
  <c r="D23" i="18"/>
  <c r="E23" i="18"/>
  <c r="B24" i="18"/>
  <c r="C24" i="18"/>
  <c r="D24" i="18"/>
  <c r="E24" i="18"/>
  <c r="B25" i="18"/>
  <c r="C25" i="18"/>
  <c r="D25" i="18"/>
  <c r="E25" i="18"/>
  <c r="B26" i="18"/>
  <c r="C26" i="18"/>
  <c r="D26" i="18"/>
  <c r="E26" i="18"/>
  <c r="B4" i="18"/>
  <c r="C4" i="18"/>
  <c r="E4" i="18"/>
  <c r="B5" i="18"/>
  <c r="C5" i="18"/>
  <c r="E5" i="18"/>
  <c r="B6" i="18"/>
  <c r="C6" i="18"/>
  <c r="D6" i="18"/>
  <c r="E6" i="18"/>
  <c r="B7" i="18"/>
  <c r="C7" i="18"/>
  <c r="D7" i="18"/>
  <c r="E7" i="18"/>
  <c r="B8" i="18"/>
  <c r="C8" i="18"/>
  <c r="E8" i="18"/>
  <c r="B9" i="18"/>
  <c r="C9" i="18"/>
  <c r="D9" i="18"/>
  <c r="E9" i="18"/>
  <c r="B10" i="18"/>
  <c r="C10" i="18"/>
  <c r="D10" i="18"/>
  <c r="E10" i="18"/>
  <c r="B11" i="18"/>
  <c r="C11" i="18"/>
  <c r="D11" i="18"/>
  <c r="E11" i="18"/>
  <c r="B12" i="18"/>
  <c r="C12" i="18"/>
  <c r="D12" i="18"/>
  <c r="E12" i="18"/>
  <c r="E45" i="18"/>
  <c r="C45" i="18"/>
  <c r="B45" i="18"/>
  <c r="E31" i="18"/>
  <c r="D31" i="18"/>
  <c r="C31" i="18"/>
  <c r="B31" i="18"/>
  <c r="E17" i="18"/>
  <c r="D17" i="18"/>
  <c r="C17" i="18"/>
  <c r="B17" i="18"/>
  <c r="E3" i="18"/>
  <c r="C3" i="18"/>
  <c r="B3" i="18"/>
  <c r="B46" i="17"/>
  <c r="C46" i="17"/>
  <c r="E46" i="17"/>
  <c r="B47" i="17"/>
  <c r="C47" i="17"/>
  <c r="E47" i="17"/>
  <c r="B48" i="17"/>
  <c r="C48" i="17"/>
  <c r="D48" i="17"/>
  <c r="E48" i="17"/>
  <c r="B49" i="17"/>
  <c r="C49" i="17"/>
  <c r="D49" i="17"/>
  <c r="E49" i="17"/>
  <c r="B50" i="17"/>
  <c r="C50" i="17"/>
  <c r="D50" i="17"/>
  <c r="E50" i="17"/>
  <c r="B51" i="17"/>
  <c r="C51" i="17"/>
  <c r="D51" i="17"/>
  <c r="E51" i="17"/>
  <c r="B52" i="17"/>
  <c r="C52" i="17"/>
  <c r="D52" i="17"/>
  <c r="E52" i="17"/>
  <c r="B53" i="17"/>
  <c r="C53" i="17"/>
  <c r="D53" i="17"/>
  <c r="E53" i="17"/>
  <c r="B54" i="17"/>
  <c r="C54" i="17"/>
  <c r="D54" i="17"/>
  <c r="E54" i="17"/>
  <c r="B32" i="17"/>
  <c r="C32" i="17"/>
  <c r="E32" i="17"/>
  <c r="B33" i="17"/>
  <c r="C33" i="17"/>
  <c r="E33" i="17"/>
  <c r="B34" i="17"/>
  <c r="C34" i="17"/>
  <c r="E34" i="17"/>
  <c r="B35" i="17"/>
  <c r="C35" i="17"/>
  <c r="E35" i="17"/>
  <c r="B36" i="17"/>
  <c r="C36" i="17"/>
  <c r="D36" i="17"/>
  <c r="E36" i="17"/>
  <c r="B37" i="17"/>
  <c r="C37" i="17"/>
  <c r="D37" i="17"/>
  <c r="E37" i="17"/>
  <c r="B38" i="17"/>
  <c r="C38" i="17"/>
  <c r="D38" i="17"/>
  <c r="E38" i="17"/>
  <c r="B39" i="17"/>
  <c r="C39" i="17"/>
  <c r="D39" i="17"/>
  <c r="E39" i="17"/>
  <c r="B40" i="17"/>
  <c r="C40" i="17"/>
  <c r="D40" i="17"/>
  <c r="E40" i="17"/>
  <c r="B18" i="17"/>
  <c r="C18" i="17"/>
  <c r="E18" i="17"/>
  <c r="B19" i="17"/>
  <c r="C19" i="17"/>
  <c r="E19" i="17"/>
  <c r="B20" i="17"/>
  <c r="C20" i="17"/>
  <c r="E20" i="17"/>
  <c r="B21" i="17"/>
  <c r="C21" i="17"/>
  <c r="E21" i="17"/>
  <c r="B22" i="17"/>
  <c r="C22" i="17"/>
  <c r="D22" i="17"/>
  <c r="E22" i="17"/>
  <c r="B23" i="17"/>
  <c r="C23" i="17"/>
  <c r="D23" i="17"/>
  <c r="E23" i="17"/>
  <c r="B24" i="17"/>
  <c r="C24" i="17"/>
  <c r="D24" i="17"/>
  <c r="E24" i="17"/>
  <c r="B25" i="17"/>
  <c r="C25" i="17"/>
  <c r="D25" i="17"/>
  <c r="E25" i="17"/>
  <c r="B26" i="17"/>
  <c r="C26" i="17"/>
  <c r="D26" i="17"/>
  <c r="E26" i="17"/>
  <c r="B4" i="17"/>
  <c r="C4" i="17"/>
  <c r="E4" i="17"/>
  <c r="B5" i="17"/>
  <c r="C5" i="17"/>
  <c r="E5" i="17"/>
  <c r="B6" i="17"/>
  <c r="C6" i="17"/>
  <c r="D6" i="17"/>
  <c r="E6" i="17"/>
  <c r="B7" i="17"/>
  <c r="C7" i="17"/>
  <c r="D7" i="17"/>
  <c r="E7" i="17"/>
  <c r="B8" i="17"/>
  <c r="C8" i="17"/>
  <c r="E8" i="17"/>
  <c r="B9" i="17"/>
  <c r="C9" i="17"/>
  <c r="D9" i="17"/>
  <c r="E9" i="17"/>
  <c r="B10" i="17"/>
  <c r="C10" i="17"/>
  <c r="D10" i="17"/>
  <c r="E10" i="17"/>
  <c r="B11" i="17"/>
  <c r="C11" i="17"/>
  <c r="D11" i="17"/>
  <c r="E11" i="17"/>
  <c r="B12" i="17"/>
  <c r="C12" i="17"/>
  <c r="D12" i="17"/>
  <c r="E12" i="17"/>
  <c r="E45" i="17"/>
  <c r="C45" i="17"/>
  <c r="B45" i="17"/>
  <c r="E31" i="17"/>
  <c r="D31" i="17"/>
  <c r="C31" i="17"/>
  <c r="B31" i="17"/>
  <c r="E17" i="17"/>
  <c r="D17" i="17"/>
  <c r="C17" i="17"/>
  <c r="B17" i="17"/>
  <c r="E3" i="17"/>
  <c r="C3" i="17"/>
  <c r="B3" i="17"/>
  <c r="B32" i="16"/>
  <c r="C32" i="16"/>
  <c r="E32" i="16"/>
  <c r="B33" i="16"/>
  <c r="C33" i="16"/>
  <c r="E33" i="16"/>
  <c r="B34" i="16"/>
  <c r="C34" i="16"/>
  <c r="E34" i="16"/>
  <c r="B35" i="16"/>
  <c r="C35" i="16"/>
  <c r="E35" i="16"/>
  <c r="B36" i="16"/>
  <c r="C36" i="16"/>
  <c r="D36" i="16"/>
  <c r="E36" i="16"/>
  <c r="B37" i="16"/>
  <c r="C37" i="16"/>
  <c r="D37" i="16"/>
  <c r="E37" i="16"/>
  <c r="B38" i="16"/>
  <c r="C38" i="16"/>
  <c r="D38" i="16"/>
  <c r="E38" i="16"/>
  <c r="B39" i="16"/>
  <c r="C39" i="16"/>
  <c r="D39" i="16"/>
  <c r="E39" i="16"/>
  <c r="B40" i="16"/>
  <c r="C40" i="16"/>
  <c r="D40" i="16"/>
  <c r="E40" i="16"/>
  <c r="B46" i="16"/>
  <c r="C46" i="16"/>
  <c r="E46" i="16"/>
  <c r="B47" i="16"/>
  <c r="C47" i="16"/>
  <c r="D47" i="16"/>
  <c r="E47" i="16"/>
  <c r="B48" i="16"/>
  <c r="C48" i="16"/>
  <c r="D48" i="16"/>
  <c r="E48" i="16"/>
  <c r="B49" i="16"/>
  <c r="C49" i="16"/>
  <c r="D49" i="16"/>
  <c r="E49" i="16"/>
  <c r="B50" i="16"/>
  <c r="C50" i="16"/>
  <c r="D50" i="16"/>
  <c r="E50" i="16"/>
  <c r="B51" i="16"/>
  <c r="C51" i="16"/>
  <c r="D51" i="16"/>
  <c r="E51" i="16"/>
  <c r="B52" i="16"/>
  <c r="C52" i="16"/>
  <c r="D52" i="16"/>
  <c r="E52" i="16"/>
  <c r="B53" i="16"/>
  <c r="C53" i="16"/>
  <c r="D53" i="16"/>
  <c r="E53" i="16"/>
  <c r="B54" i="16"/>
  <c r="C54" i="16"/>
  <c r="D54" i="16"/>
  <c r="E54" i="16"/>
  <c r="E45" i="16"/>
  <c r="C45" i="16"/>
  <c r="B45" i="16"/>
  <c r="E31" i="16"/>
  <c r="D31" i="16"/>
  <c r="C31" i="16"/>
  <c r="B31" i="16"/>
  <c r="B18" i="16"/>
  <c r="C18" i="16"/>
  <c r="E18" i="16"/>
  <c r="B19" i="16"/>
  <c r="C19" i="16"/>
  <c r="E19" i="16"/>
  <c r="B20" i="16"/>
  <c r="C20" i="16"/>
  <c r="E20" i="16"/>
  <c r="B21" i="16"/>
  <c r="C21" i="16"/>
  <c r="E21" i="16"/>
  <c r="B22" i="16"/>
  <c r="C22" i="16"/>
  <c r="D22" i="16"/>
  <c r="E22" i="16"/>
  <c r="B23" i="16"/>
  <c r="C23" i="16"/>
  <c r="D23" i="16"/>
  <c r="E23" i="16"/>
  <c r="B24" i="16"/>
  <c r="C24" i="16"/>
  <c r="D24" i="16"/>
  <c r="E24" i="16"/>
  <c r="B25" i="16"/>
  <c r="C25" i="16"/>
  <c r="D25" i="16"/>
  <c r="E25" i="16"/>
  <c r="B26" i="16"/>
  <c r="C26" i="16"/>
  <c r="D26" i="16"/>
  <c r="E26" i="16"/>
  <c r="E17" i="16"/>
  <c r="D17" i="16"/>
  <c r="C17" i="16"/>
  <c r="B17" i="16"/>
  <c r="E4" i="16"/>
  <c r="E5" i="16"/>
  <c r="E6" i="16"/>
  <c r="E7" i="16"/>
  <c r="E8" i="16"/>
  <c r="E9" i="16"/>
  <c r="E10" i="16"/>
  <c r="E11" i="16"/>
  <c r="E12" i="16"/>
  <c r="E3" i="16"/>
  <c r="B4" i="16"/>
  <c r="C4" i="16"/>
  <c r="B5" i="16"/>
  <c r="C5" i="16"/>
  <c r="B6" i="16"/>
  <c r="C6" i="16"/>
  <c r="D6" i="16"/>
  <c r="B7" i="16"/>
  <c r="C7" i="16"/>
  <c r="D7" i="16"/>
  <c r="B8" i="16"/>
  <c r="C8" i="16"/>
  <c r="D8" i="16"/>
  <c r="B9" i="16"/>
  <c r="C9" i="16"/>
  <c r="D9" i="16"/>
  <c r="B10" i="16"/>
  <c r="C10" i="16"/>
  <c r="D10" i="16"/>
  <c r="B11" i="16"/>
  <c r="C11" i="16"/>
  <c r="D11" i="16"/>
  <c r="B12" i="16"/>
  <c r="C12" i="16"/>
  <c r="D12" i="16"/>
  <c r="C3" i="16"/>
  <c r="B3" i="16"/>
  <c r="F4" i="16" l="1"/>
  <c r="H54" i="21"/>
  <c r="G54" i="21"/>
  <c r="F54" i="21"/>
  <c r="G53" i="21"/>
  <c r="H53" i="21"/>
  <c r="F53" i="21"/>
  <c r="F52" i="21"/>
  <c r="H52" i="21"/>
  <c r="G52" i="21"/>
  <c r="H51" i="21"/>
  <c r="G51" i="21"/>
  <c r="F51" i="21"/>
  <c r="G50" i="21"/>
  <c r="H50" i="21"/>
  <c r="F50" i="21"/>
  <c r="H49" i="21"/>
  <c r="F49" i="21"/>
  <c r="G49" i="21"/>
  <c r="G48" i="21"/>
  <c r="H48" i="21"/>
  <c r="F48" i="21"/>
  <c r="F47" i="21"/>
  <c r="H47" i="21"/>
  <c r="G47" i="21"/>
  <c r="G46" i="21"/>
  <c r="F46" i="21"/>
  <c r="G45" i="21"/>
  <c r="E55" i="21"/>
  <c r="C55" i="21"/>
  <c r="O103" i="14" s="1"/>
  <c r="F45" i="21"/>
  <c r="H40" i="21"/>
  <c r="G40" i="21"/>
  <c r="F40" i="21"/>
  <c r="G39" i="21"/>
  <c r="H39" i="21"/>
  <c r="F39" i="21"/>
  <c r="H38" i="21"/>
  <c r="F38" i="21"/>
  <c r="G38" i="21"/>
  <c r="G37" i="21"/>
  <c r="H37" i="21"/>
  <c r="F37" i="21"/>
  <c r="F36" i="21"/>
  <c r="H36" i="21"/>
  <c r="G36" i="21"/>
  <c r="H35" i="21"/>
  <c r="G35" i="21"/>
  <c r="F35" i="21"/>
  <c r="G34" i="21"/>
  <c r="H34" i="21"/>
  <c r="F34" i="21"/>
  <c r="H33" i="21"/>
  <c r="F33" i="21"/>
  <c r="C41" i="21"/>
  <c r="N103" i="14" s="1"/>
  <c r="H32" i="21"/>
  <c r="G32" i="21"/>
  <c r="B41" i="21"/>
  <c r="N104" i="14" s="1"/>
  <c r="G31" i="21"/>
  <c r="E41" i="21"/>
  <c r="D41" i="21"/>
  <c r="F31" i="21"/>
  <c r="G26" i="21"/>
  <c r="H26" i="21"/>
  <c r="F26" i="21"/>
  <c r="F25" i="21"/>
  <c r="H25" i="21"/>
  <c r="G25" i="21"/>
  <c r="H24" i="21"/>
  <c r="G24" i="21"/>
  <c r="F24" i="21"/>
  <c r="G23" i="21"/>
  <c r="H23" i="21"/>
  <c r="F23" i="21"/>
  <c r="H22" i="21"/>
  <c r="F22" i="21"/>
  <c r="G22" i="21"/>
  <c r="H21" i="21"/>
  <c r="G21" i="21"/>
  <c r="F21" i="21"/>
  <c r="G20" i="21"/>
  <c r="F20" i="21"/>
  <c r="H20" i="21"/>
  <c r="H19" i="21"/>
  <c r="F19" i="21"/>
  <c r="G19" i="21"/>
  <c r="G18" i="21"/>
  <c r="H18" i="21"/>
  <c r="F18" i="21"/>
  <c r="F17" i="21"/>
  <c r="E27" i="21"/>
  <c r="H17" i="21"/>
  <c r="G17" i="21"/>
  <c r="B27" i="21"/>
  <c r="M104" i="14" s="1"/>
  <c r="H12" i="21"/>
  <c r="G12" i="21"/>
  <c r="F12" i="21"/>
  <c r="F11" i="21"/>
  <c r="H11" i="21"/>
  <c r="G11" i="21"/>
  <c r="H10" i="21"/>
  <c r="G10" i="21"/>
  <c r="F10" i="21"/>
  <c r="H9" i="21"/>
  <c r="G9" i="21"/>
  <c r="F9" i="21"/>
  <c r="G8" i="21"/>
  <c r="F8" i="21"/>
  <c r="H7" i="21"/>
  <c r="F7" i="21"/>
  <c r="H6" i="21"/>
  <c r="G6" i="21"/>
  <c r="G5" i="21"/>
  <c r="F5" i="21"/>
  <c r="C13" i="21"/>
  <c r="L103" i="14" s="1"/>
  <c r="G4" i="21"/>
  <c r="F4" i="21"/>
  <c r="H4" i="21"/>
  <c r="E13" i="21"/>
  <c r="G3" i="21"/>
  <c r="B13" i="21"/>
  <c r="H54" i="20"/>
  <c r="G54" i="20"/>
  <c r="F54" i="20"/>
  <c r="H53" i="20"/>
  <c r="G53" i="20"/>
  <c r="F53" i="20"/>
  <c r="G52" i="20"/>
  <c r="F52" i="20"/>
  <c r="H52" i="20"/>
  <c r="H51" i="20"/>
  <c r="G51" i="20"/>
  <c r="G50" i="20"/>
  <c r="H50" i="20"/>
  <c r="F50" i="20"/>
  <c r="F49" i="20"/>
  <c r="H49" i="20"/>
  <c r="G49" i="20"/>
  <c r="H48" i="20"/>
  <c r="G48" i="20"/>
  <c r="F48" i="20"/>
  <c r="E55" i="20"/>
  <c r="H47" i="20"/>
  <c r="G47" i="20"/>
  <c r="F47" i="20"/>
  <c r="G46" i="20"/>
  <c r="F46" i="20"/>
  <c r="G45" i="20"/>
  <c r="C55" i="20"/>
  <c r="F45" i="20"/>
  <c r="H40" i="20"/>
  <c r="G40" i="20"/>
  <c r="G39" i="20"/>
  <c r="H39" i="20"/>
  <c r="F39" i="20"/>
  <c r="F38" i="20"/>
  <c r="H38" i="20"/>
  <c r="G38" i="20"/>
  <c r="H37" i="20"/>
  <c r="G37" i="20"/>
  <c r="F37" i="20"/>
  <c r="H36" i="20"/>
  <c r="G36" i="20"/>
  <c r="F36" i="20"/>
  <c r="H35" i="20"/>
  <c r="G35" i="20"/>
  <c r="F35" i="20"/>
  <c r="H34" i="20"/>
  <c r="G34" i="20"/>
  <c r="F34" i="20"/>
  <c r="G33" i="20"/>
  <c r="F33" i="20"/>
  <c r="H33" i="20"/>
  <c r="B41" i="20"/>
  <c r="H32" i="20"/>
  <c r="G32" i="20"/>
  <c r="E41" i="20"/>
  <c r="D41" i="20"/>
  <c r="C41" i="20"/>
  <c r="F31" i="20"/>
  <c r="H26" i="20"/>
  <c r="G26" i="20"/>
  <c r="F26" i="20"/>
  <c r="H25" i="20"/>
  <c r="G25" i="20"/>
  <c r="F25" i="20"/>
  <c r="H24" i="20"/>
  <c r="G24" i="20"/>
  <c r="F24" i="20"/>
  <c r="H23" i="20"/>
  <c r="G23" i="20"/>
  <c r="F23" i="20"/>
  <c r="G22" i="20"/>
  <c r="F22" i="20"/>
  <c r="H22" i="20"/>
  <c r="H21" i="20"/>
  <c r="G21" i="20"/>
  <c r="G20" i="20"/>
  <c r="H20" i="20"/>
  <c r="F20" i="20"/>
  <c r="F19" i="20"/>
  <c r="H19" i="20"/>
  <c r="G19" i="20"/>
  <c r="H18" i="20"/>
  <c r="G18" i="20"/>
  <c r="F18" i="20"/>
  <c r="E27" i="20"/>
  <c r="H17" i="20"/>
  <c r="G17" i="20"/>
  <c r="B27" i="20"/>
  <c r="H12" i="20"/>
  <c r="G12" i="20"/>
  <c r="F12" i="20"/>
  <c r="G11" i="20"/>
  <c r="F11" i="20"/>
  <c r="H11" i="20"/>
  <c r="H10" i="20"/>
  <c r="G10" i="20"/>
  <c r="G9" i="20"/>
  <c r="H9" i="20"/>
  <c r="F9" i="20"/>
  <c r="F8" i="20"/>
  <c r="G8" i="20"/>
  <c r="H7" i="20"/>
  <c r="G7" i="20"/>
  <c r="F7" i="20"/>
  <c r="H6" i="20"/>
  <c r="G6" i="20"/>
  <c r="F6" i="20"/>
  <c r="G5" i="20"/>
  <c r="F5" i="20"/>
  <c r="G4" i="20"/>
  <c r="F4" i="20"/>
  <c r="H3" i="20"/>
  <c r="G3" i="20"/>
  <c r="F3" i="20"/>
  <c r="E13" i="20"/>
  <c r="B13" i="20"/>
  <c r="H54" i="19"/>
  <c r="G54" i="19"/>
  <c r="F54" i="19"/>
  <c r="H53" i="19"/>
  <c r="G53" i="19"/>
  <c r="F53" i="19"/>
  <c r="G52" i="19"/>
  <c r="F52" i="19"/>
  <c r="H52" i="19"/>
  <c r="H51" i="19"/>
  <c r="G51" i="19"/>
  <c r="H50" i="19"/>
  <c r="G50" i="19"/>
  <c r="F50" i="19"/>
  <c r="H49" i="19"/>
  <c r="G49" i="19"/>
  <c r="F49" i="19"/>
  <c r="H48" i="19"/>
  <c r="G48" i="19"/>
  <c r="F48" i="19"/>
  <c r="G47" i="19"/>
  <c r="F47" i="19"/>
  <c r="F46" i="19"/>
  <c r="G46" i="19"/>
  <c r="G45" i="19"/>
  <c r="E55" i="19"/>
  <c r="C55" i="19"/>
  <c r="O75" i="14" s="1"/>
  <c r="F45" i="19"/>
  <c r="H40" i="19"/>
  <c r="G40" i="19"/>
  <c r="G39" i="19"/>
  <c r="H39" i="19"/>
  <c r="F39" i="19"/>
  <c r="F38" i="19"/>
  <c r="H38" i="19"/>
  <c r="G38" i="19"/>
  <c r="H37" i="19"/>
  <c r="G37" i="19"/>
  <c r="F37" i="19"/>
  <c r="G36" i="19"/>
  <c r="H36" i="19"/>
  <c r="F36" i="19"/>
  <c r="F35" i="19"/>
  <c r="G35" i="19"/>
  <c r="G34" i="19"/>
  <c r="F34" i="19"/>
  <c r="G33" i="19"/>
  <c r="F33" i="19"/>
  <c r="C41" i="19"/>
  <c r="N75" i="14" s="1"/>
  <c r="E41" i="19"/>
  <c r="B41" i="19"/>
  <c r="N76" i="14" s="1"/>
  <c r="H26" i="19"/>
  <c r="G26" i="19"/>
  <c r="F26" i="19"/>
  <c r="G25" i="19"/>
  <c r="H25" i="19"/>
  <c r="F25" i="19"/>
  <c r="H24" i="19"/>
  <c r="F24" i="19"/>
  <c r="G24" i="19"/>
  <c r="H23" i="19"/>
  <c r="G23" i="19"/>
  <c r="F23" i="19"/>
  <c r="G22" i="19"/>
  <c r="F22" i="19"/>
  <c r="G21" i="19"/>
  <c r="G20" i="19"/>
  <c r="F20" i="19"/>
  <c r="F19" i="19"/>
  <c r="G19" i="19"/>
  <c r="G18" i="19"/>
  <c r="F18" i="19"/>
  <c r="G17" i="19"/>
  <c r="H17" i="19"/>
  <c r="B27" i="19"/>
  <c r="M76" i="14" s="1"/>
  <c r="H12" i="19"/>
  <c r="G12" i="19"/>
  <c r="F12" i="19"/>
  <c r="F11" i="19"/>
  <c r="H11" i="19"/>
  <c r="G11" i="19"/>
  <c r="H10" i="19"/>
  <c r="G10" i="19"/>
  <c r="F10" i="19"/>
  <c r="H9" i="19"/>
  <c r="G9" i="19"/>
  <c r="F9" i="19"/>
  <c r="G8" i="19"/>
  <c r="F8" i="19"/>
  <c r="H7" i="19"/>
  <c r="G7" i="19"/>
  <c r="F7" i="19"/>
  <c r="G6" i="19"/>
  <c r="H6" i="19"/>
  <c r="F5" i="19"/>
  <c r="G5" i="19"/>
  <c r="G4" i="19"/>
  <c r="F4" i="19"/>
  <c r="F3" i="19"/>
  <c r="E13" i="19"/>
  <c r="C13" i="19"/>
  <c r="B13" i="19"/>
  <c r="H54" i="18"/>
  <c r="G54" i="18"/>
  <c r="F54" i="18"/>
  <c r="H53" i="18"/>
  <c r="G53" i="18"/>
  <c r="F53" i="18"/>
  <c r="H52" i="18"/>
  <c r="G52" i="18"/>
  <c r="F52" i="18"/>
  <c r="H51" i="18"/>
  <c r="G51" i="18"/>
  <c r="F51" i="18"/>
  <c r="H50" i="18"/>
  <c r="G50" i="18"/>
  <c r="F50" i="18"/>
  <c r="G49" i="18"/>
  <c r="H49" i="18"/>
  <c r="G48" i="18"/>
  <c r="H48" i="18"/>
  <c r="F48" i="18"/>
  <c r="F47" i="18"/>
  <c r="G47" i="18"/>
  <c r="G46" i="18"/>
  <c r="F46" i="18"/>
  <c r="E55" i="18"/>
  <c r="C55" i="18"/>
  <c r="F45" i="18"/>
  <c r="H40" i="18"/>
  <c r="G40" i="18"/>
  <c r="F40" i="18"/>
  <c r="H39" i="18"/>
  <c r="G39" i="18"/>
  <c r="F39" i="18"/>
  <c r="G38" i="18"/>
  <c r="F38" i="18"/>
  <c r="H38" i="18"/>
  <c r="G37" i="18"/>
  <c r="H37" i="18"/>
  <c r="F36" i="18"/>
  <c r="H36" i="18"/>
  <c r="G36" i="18"/>
  <c r="G35" i="18"/>
  <c r="F35" i="18"/>
  <c r="G34" i="18"/>
  <c r="F34" i="18"/>
  <c r="G33" i="18"/>
  <c r="B41" i="18"/>
  <c r="N62" i="14" s="1"/>
  <c r="G32" i="18"/>
  <c r="F32" i="18"/>
  <c r="H31" i="18"/>
  <c r="G31" i="18"/>
  <c r="F31" i="18"/>
  <c r="E41" i="18"/>
  <c r="C41" i="18"/>
  <c r="G26" i="18"/>
  <c r="H26" i="18"/>
  <c r="F25" i="18"/>
  <c r="H25" i="18"/>
  <c r="G25" i="18"/>
  <c r="H24" i="18"/>
  <c r="G24" i="18"/>
  <c r="F24" i="18"/>
  <c r="H23" i="18"/>
  <c r="G23" i="18"/>
  <c r="F23" i="18"/>
  <c r="H22" i="18"/>
  <c r="G22" i="18"/>
  <c r="F22" i="18"/>
  <c r="G21" i="18"/>
  <c r="F21" i="18"/>
  <c r="G20" i="18"/>
  <c r="F20" i="18"/>
  <c r="G19" i="18"/>
  <c r="F19" i="18"/>
  <c r="G18" i="18"/>
  <c r="F17" i="18"/>
  <c r="H17" i="18"/>
  <c r="G17" i="18"/>
  <c r="B27" i="18"/>
  <c r="M62" i="14" s="1"/>
  <c r="H12" i="18"/>
  <c r="G12" i="18"/>
  <c r="F12" i="18"/>
  <c r="H11" i="18"/>
  <c r="G11" i="18"/>
  <c r="F11" i="18"/>
  <c r="H10" i="18"/>
  <c r="G10" i="18"/>
  <c r="F10" i="18"/>
  <c r="H9" i="18"/>
  <c r="G9" i="18"/>
  <c r="F9" i="18"/>
  <c r="F8" i="18"/>
  <c r="G7" i="18"/>
  <c r="H7" i="18"/>
  <c r="F7" i="18"/>
  <c r="F6" i="18"/>
  <c r="H6" i="18"/>
  <c r="G6" i="18"/>
  <c r="G5" i="18"/>
  <c r="F5" i="18"/>
  <c r="G4" i="18"/>
  <c r="F4" i="18"/>
  <c r="E13" i="18"/>
  <c r="G3" i="18"/>
  <c r="B13" i="18"/>
  <c r="H54" i="17"/>
  <c r="G54" i="17"/>
  <c r="F54" i="17"/>
  <c r="H53" i="17"/>
  <c r="G53" i="17"/>
  <c r="F53" i="17"/>
  <c r="H52" i="17"/>
  <c r="G52" i="17"/>
  <c r="F52" i="17"/>
  <c r="H51" i="17"/>
  <c r="G51" i="17"/>
  <c r="F51" i="17"/>
  <c r="H50" i="17"/>
  <c r="G50" i="17"/>
  <c r="F50" i="17"/>
  <c r="H49" i="17"/>
  <c r="G49" i="17"/>
  <c r="F49" i="17"/>
  <c r="G48" i="17"/>
  <c r="F48" i="17"/>
  <c r="H48" i="17"/>
  <c r="F47" i="17"/>
  <c r="G47" i="17"/>
  <c r="G46" i="17"/>
  <c r="F46" i="17"/>
  <c r="E55" i="17"/>
  <c r="C55" i="17"/>
  <c r="F45" i="17"/>
  <c r="H40" i="17"/>
  <c r="G40" i="17"/>
  <c r="F40" i="17"/>
  <c r="H39" i="17"/>
  <c r="G39" i="17"/>
  <c r="F39" i="17"/>
  <c r="H38" i="17"/>
  <c r="G38" i="17"/>
  <c r="F38" i="17"/>
  <c r="G37" i="17"/>
  <c r="F37" i="17"/>
  <c r="H37" i="17"/>
  <c r="F36" i="17"/>
  <c r="H36" i="17"/>
  <c r="G36" i="17"/>
  <c r="G35" i="17"/>
  <c r="F35" i="17"/>
  <c r="G34" i="17"/>
  <c r="F34" i="17"/>
  <c r="C41" i="17"/>
  <c r="N47" i="14" s="1"/>
  <c r="F33" i="17"/>
  <c r="G32" i="17"/>
  <c r="B41" i="17"/>
  <c r="N48" i="14" s="1"/>
  <c r="H31" i="17"/>
  <c r="G31" i="17"/>
  <c r="F31" i="17"/>
  <c r="E41" i="17"/>
  <c r="G26" i="17"/>
  <c r="F26" i="17"/>
  <c r="H26" i="17"/>
  <c r="F25" i="17"/>
  <c r="H25" i="17"/>
  <c r="G25" i="17"/>
  <c r="H24" i="17"/>
  <c r="G24" i="17"/>
  <c r="F24" i="17"/>
  <c r="H23" i="17"/>
  <c r="G23" i="17"/>
  <c r="F23" i="17"/>
  <c r="H22" i="17"/>
  <c r="G22" i="17"/>
  <c r="F22" i="17"/>
  <c r="G21" i="17"/>
  <c r="F21" i="17"/>
  <c r="G20" i="17"/>
  <c r="F20" i="17"/>
  <c r="G19" i="17"/>
  <c r="F19" i="17"/>
  <c r="G18" i="17"/>
  <c r="F18" i="17"/>
  <c r="F17" i="17"/>
  <c r="E27" i="17"/>
  <c r="H17" i="17"/>
  <c r="G17" i="17"/>
  <c r="B27" i="17"/>
  <c r="M48" i="14" s="1"/>
  <c r="H12" i="17"/>
  <c r="G12" i="17"/>
  <c r="F12" i="17"/>
  <c r="H11" i="17"/>
  <c r="G11" i="17"/>
  <c r="F11" i="17"/>
  <c r="H10" i="17"/>
  <c r="G10" i="17"/>
  <c r="F10" i="17"/>
  <c r="H9" i="17"/>
  <c r="G9" i="17"/>
  <c r="F9" i="17"/>
  <c r="F7" i="17"/>
  <c r="H7" i="17"/>
  <c r="G7" i="17"/>
  <c r="H6" i="17"/>
  <c r="G6" i="17"/>
  <c r="F6" i="17"/>
  <c r="G5" i="17"/>
  <c r="F5" i="17"/>
  <c r="G4" i="17"/>
  <c r="F4" i="17"/>
  <c r="E13" i="17"/>
  <c r="G3" i="17"/>
  <c r="B13" i="17"/>
  <c r="L48" i="14" s="1"/>
  <c r="H54" i="16"/>
  <c r="G54" i="16"/>
  <c r="F54" i="16"/>
  <c r="H53" i="16"/>
  <c r="G53" i="16"/>
  <c r="F53" i="16"/>
  <c r="H52" i="16"/>
  <c r="G52" i="16"/>
  <c r="F52" i="16"/>
  <c r="H51" i="16"/>
  <c r="G51" i="16"/>
  <c r="F51" i="16"/>
  <c r="G50" i="16"/>
  <c r="H50" i="16"/>
  <c r="F49" i="16"/>
  <c r="H49" i="16"/>
  <c r="G49" i="16"/>
  <c r="H48" i="16"/>
  <c r="G48" i="16"/>
  <c r="F48" i="16"/>
  <c r="H47" i="16"/>
  <c r="G47" i="16"/>
  <c r="F47" i="16"/>
  <c r="G46" i="16"/>
  <c r="F46" i="16"/>
  <c r="G45" i="16"/>
  <c r="E55" i="16"/>
  <c r="C55" i="16"/>
  <c r="F45" i="16"/>
  <c r="H40" i="16"/>
  <c r="G40" i="16"/>
  <c r="F40" i="16"/>
  <c r="G39" i="16"/>
  <c r="H39" i="16"/>
  <c r="F38" i="16"/>
  <c r="H38" i="16"/>
  <c r="G38" i="16"/>
  <c r="H37" i="16"/>
  <c r="G37" i="16"/>
  <c r="F37" i="16"/>
  <c r="H36" i="16"/>
  <c r="G36" i="16"/>
  <c r="F36" i="16"/>
  <c r="G35" i="16"/>
  <c r="F35" i="16"/>
  <c r="G34" i="16"/>
  <c r="F34" i="16"/>
  <c r="G33" i="16"/>
  <c r="F33" i="16"/>
  <c r="G32" i="16"/>
  <c r="F32" i="16"/>
  <c r="E41" i="16"/>
  <c r="C41" i="16"/>
  <c r="B41" i="16"/>
  <c r="H26" i="16"/>
  <c r="G26" i="16"/>
  <c r="F26" i="16"/>
  <c r="H25" i="16"/>
  <c r="G25" i="16"/>
  <c r="F25" i="16"/>
  <c r="H24" i="16"/>
  <c r="G24" i="16"/>
  <c r="F24" i="16"/>
  <c r="H23" i="16"/>
  <c r="G23" i="16"/>
  <c r="F23" i="16"/>
  <c r="H22" i="16"/>
  <c r="G22" i="16"/>
  <c r="F22" i="16"/>
  <c r="G21" i="16"/>
  <c r="F21" i="16"/>
  <c r="G20" i="16"/>
  <c r="F19" i="16"/>
  <c r="G19" i="16"/>
  <c r="E27" i="16"/>
  <c r="G18" i="16"/>
  <c r="F18" i="16"/>
  <c r="H17" i="16"/>
  <c r="G17" i="16"/>
  <c r="B27" i="16"/>
  <c r="H12" i="16"/>
  <c r="G12" i="16"/>
  <c r="F12" i="16"/>
  <c r="G11" i="16"/>
  <c r="H11" i="16"/>
  <c r="F11" i="16"/>
  <c r="F10" i="16"/>
  <c r="G10" i="16"/>
  <c r="G9" i="16"/>
  <c r="H9" i="16"/>
  <c r="F9" i="16"/>
  <c r="F8" i="16"/>
  <c r="H8" i="16"/>
  <c r="G8" i="16"/>
  <c r="H7" i="16"/>
  <c r="G7" i="16"/>
  <c r="F7" i="16"/>
  <c r="H6" i="16"/>
  <c r="G6" i="16"/>
  <c r="F6" i="16"/>
  <c r="G5" i="16"/>
  <c r="F5" i="16"/>
  <c r="G4" i="16"/>
  <c r="G3" i="16"/>
  <c r="F3" i="16"/>
  <c r="E13" i="16"/>
  <c r="B13" i="16"/>
  <c r="E54" i="15"/>
  <c r="D54" i="15"/>
  <c r="C54" i="15"/>
  <c r="B54" i="15"/>
  <c r="E53" i="15"/>
  <c r="D53" i="15"/>
  <c r="C53" i="15"/>
  <c r="B53" i="15"/>
  <c r="E52" i="15"/>
  <c r="D52" i="15"/>
  <c r="C52" i="15"/>
  <c r="B52" i="15"/>
  <c r="E51" i="15"/>
  <c r="D51" i="15"/>
  <c r="C51" i="15"/>
  <c r="B51" i="15"/>
  <c r="E50" i="15"/>
  <c r="D50" i="15"/>
  <c r="C50" i="15"/>
  <c r="B50" i="15"/>
  <c r="E49" i="15"/>
  <c r="D49" i="15"/>
  <c r="C49" i="15"/>
  <c r="B49" i="15"/>
  <c r="E48" i="15"/>
  <c r="D48" i="15"/>
  <c r="C48" i="15"/>
  <c r="B48" i="15"/>
  <c r="E47" i="15"/>
  <c r="C47" i="15"/>
  <c r="B47" i="15"/>
  <c r="E46" i="15"/>
  <c r="C46" i="15"/>
  <c r="B46" i="15"/>
  <c r="E45" i="15"/>
  <c r="C45" i="15"/>
  <c r="B45" i="15"/>
  <c r="E40" i="15"/>
  <c r="D40" i="15"/>
  <c r="C40" i="15"/>
  <c r="B40" i="15"/>
  <c r="E39" i="15"/>
  <c r="D39" i="15"/>
  <c r="C39" i="15"/>
  <c r="B39" i="15"/>
  <c r="E38" i="15"/>
  <c r="D38" i="15"/>
  <c r="C38" i="15"/>
  <c r="B38" i="15"/>
  <c r="E37" i="15"/>
  <c r="D37" i="15"/>
  <c r="C37" i="15"/>
  <c r="B37" i="15"/>
  <c r="E36" i="15"/>
  <c r="C36" i="15"/>
  <c r="B36" i="15"/>
  <c r="E35" i="15"/>
  <c r="C35" i="15"/>
  <c r="B35" i="15"/>
  <c r="E34" i="15"/>
  <c r="C34" i="15"/>
  <c r="B34" i="15"/>
  <c r="E33" i="15"/>
  <c r="C33" i="15"/>
  <c r="B33" i="15"/>
  <c r="E32" i="15"/>
  <c r="C32" i="15"/>
  <c r="B32" i="15"/>
  <c r="E31" i="15"/>
  <c r="C31" i="15"/>
  <c r="B31" i="15"/>
  <c r="E26" i="15"/>
  <c r="D26" i="15"/>
  <c r="C26" i="15"/>
  <c r="B26" i="15"/>
  <c r="E25" i="15"/>
  <c r="D25" i="15"/>
  <c r="C25" i="15"/>
  <c r="B25" i="15"/>
  <c r="E24" i="15"/>
  <c r="D24" i="15"/>
  <c r="C24" i="15"/>
  <c r="B24" i="15"/>
  <c r="E23" i="15"/>
  <c r="D23" i="15"/>
  <c r="C23" i="15"/>
  <c r="B23" i="15"/>
  <c r="E22" i="15"/>
  <c r="D22" i="15"/>
  <c r="C22" i="15"/>
  <c r="B22" i="15"/>
  <c r="E21" i="15"/>
  <c r="C21" i="15"/>
  <c r="B21" i="15"/>
  <c r="E20" i="15"/>
  <c r="C20" i="15"/>
  <c r="B20" i="15"/>
  <c r="E19" i="15"/>
  <c r="C19" i="15"/>
  <c r="B19" i="15"/>
  <c r="E18" i="15"/>
  <c r="C18" i="15"/>
  <c r="B18" i="15"/>
  <c r="E17" i="15"/>
  <c r="C17" i="15"/>
  <c r="B17" i="15"/>
  <c r="E12" i="15"/>
  <c r="D12" i="15"/>
  <c r="C12" i="15"/>
  <c r="B12" i="15"/>
  <c r="E11" i="15"/>
  <c r="D11" i="15"/>
  <c r="C11" i="15"/>
  <c r="B11" i="15"/>
  <c r="E10" i="15"/>
  <c r="D10" i="15"/>
  <c r="C10" i="15"/>
  <c r="B10" i="15"/>
  <c r="E9" i="15"/>
  <c r="D9" i="15"/>
  <c r="C9" i="15"/>
  <c r="B9" i="15"/>
  <c r="E8" i="15"/>
  <c r="D8" i="15"/>
  <c r="C8" i="15"/>
  <c r="B8" i="15"/>
  <c r="E7" i="15"/>
  <c r="D7" i="15"/>
  <c r="C7" i="15"/>
  <c r="B7" i="15"/>
  <c r="E6" i="15"/>
  <c r="C6" i="15"/>
  <c r="B6" i="15"/>
  <c r="E5" i="15"/>
  <c r="C5" i="15"/>
  <c r="B5" i="15"/>
  <c r="E4" i="15"/>
  <c r="C4" i="15"/>
  <c r="B4" i="15"/>
  <c r="E3" i="15"/>
  <c r="C3" i="15"/>
  <c r="B3" i="15"/>
  <c r="F38" i="15" l="1"/>
  <c r="H24" i="15"/>
  <c r="G24" i="15"/>
  <c r="G26" i="15"/>
  <c r="G20" i="15"/>
  <c r="H23" i="15"/>
  <c r="H38" i="15"/>
  <c r="F11" i="15"/>
  <c r="F23" i="15"/>
  <c r="F10" i="15"/>
  <c r="G11" i="15"/>
  <c r="G23" i="15"/>
  <c r="F5" i="15"/>
  <c r="H9" i="15"/>
  <c r="G50" i="15"/>
  <c r="G52" i="15"/>
  <c r="G54" i="15"/>
  <c r="H50" i="15"/>
  <c r="H52" i="15"/>
  <c r="G8" i="15"/>
  <c r="G12" i="15"/>
  <c r="G18" i="15"/>
  <c r="G22" i="15"/>
  <c r="H8" i="15"/>
  <c r="H12" i="15"/>
  <c r="F26" i="15"/>
  <c r="F34" i="15"/>
  <c r="F48" i="15"/>
  <c r="F52" i="15"/>
  <c r="F54" i="15"/>
  <c r="H54" i="15"/>
  <c r="H11" i="15"/>
  <c r="F25" i="15"/>
  <c r="F33" i="15"/>
  <c r="F37" i="15"/>
  <c r="F49" i="15"/>
  <c r="F53" i="15"/>
  <c r="G40" i="15"/>
  <c r="F3" i="15"/>
  <c r="G21" i="15"/>
  <c r="G25" i="15"/>
  <c r="G33" i="15"/>
  <c r="G37" i="15"/>
  <c r="G49" i="15"/>
  <c r="G53" i="15"/>
  <c r="F12" i="15"/>
  <c r="F18" i="15"/>
  <c r="H25" i="15"/>
  <c r="H49" i="15"/>
  <c r="H53" i="15"/>
  <c r="H22" i="15"/>
  <c r="G34" i="15"/>
  <c r="F35" i="15"/>
  <c r="G35" i="15"/>
  <c r="F22" i="15"/>
  <c r="F46" i="15"/>
  <c r="F45" i="15"/>
  <c r="G45" i="15"/>
  <c r="B41" i="15"/>
  <c r="N20" i="14" s="1"/>
  <c r="G6" i="15"/>
  <c r="F7" i="15"/>
  <c r="G7" i="15"/>
  <c r="H7" i="15"/>
  <c r="F8" i="15"/>
  <c r="M99" i="14"/>
  <c r="M85" i="14"/>
  <c r="G13" i="19"/>
  <c r="M43" i="14"/>
  <c r="M29" i="14"/>
  <c r="F13" i="20"/>
  <c r="H41" i="21"/>
  <c r="G41" i="20"/>
  <c r="O33" i="14"/>
  <c r="N34" i="14"/>
  <c r="M34" i="14"/>
  <c r="L104" i="14"/>
  <c r="N105" i="14"/>
  <c r="F41" i="21"/>
  <c r="F27" i="20"/>
  <c r="L90" i="14"/>
  <c r="G55" i="20"/>
  <c r="M90" i="14"/>
  <c r="F41" i="20"/>
  <c r="N90" i="14"/>
  <c r="H41" i="20"/>
  <c r="N89" i="14"/>
  <c r="N91" i="14"/>
  <c r="O89" i="14"/>
  <c r="L76" i="14"/>
  <c r="L75" i="14"/>
  <c r="F13" i="18"/>
  <c r="G55" i="18"/>
  <c r="L62" i="14"/>
  <c r="G41" i="18"/>
  <c r="N61" i="14"/>
  <c r="F41" i="18"/>
  <c r="O61" i="14"/>
  <c r="F27" i="17"/>
  <c r="G55" i="17"/>
  <c r="O47" i="14"/>
  <c r="G41" i="16"/>
  <c r="F41" i="16"/>
  <c r="N33" i="14"/>
  <c r="F13" i="16"/>
  <c r="L34" i="14"/>
  <c r="F27" i="21"/>
  <c r="F13" i="21"/>
  <c r="G13" i="21"/>
  <c r="G41" i="21"/>
  <c r="G55" i="21"/>
  <c r="D27" i="21"/>
  <c r="F32" i="21"/>
  <c r="G33" i="21"/>
  <c r="B55" i="21"/>
  <c r="F3" i="21"/>
  <c r="C27" i="21"/>
  <c r="H31" i="21"/>
  <c r="F6" i="21"/>
  <c r="G7" i="21"/>
  <c r="C27" i="20"/>
  <c r="F10" i="20"/>
  <c r="F21" i="20"/>
  <c r="D27" i="20"/>
  <c r="F32" i="20"/>
  <c r="F40" i="20"/>
  <c r="F51" i="20"/>
  <c r="B55" i="20"/>
  <c r="L83" i="14" s="1"/>
  <c r="M83" i="14" s="1"/>
  <c r="G31" i="20"/>
  <c r="F17" i="20"/>
  <c r="H31" i="20"/>
  <c r="C13" i="20"/>
  <c r="F13" i="19"/>
  <c r="G41" i="19"/>
  <c r="F41" i="19"/>
  <c r="G55" i="19"/>
  <c r="F21" i="19"/>
  <c r="F32" i="19"/>
  <c r="F40" i="19"/>
  <c r="B55" i="19"/>
  <c r="E27" i="19"/>
  <c r="F27" i="19" s="1"/>
  <c r="F31" i="19"/>
  <c r="G32" i="19"/>
  <c r="C27" i="19"/>
  <c r="G3" i="19"/>
  <c r="F51" i="19"/>
  <c r="G31" i="19"/>
  <c r="H31" i="19"/>
  <c r="F17" i="19"/>
  <c r="F6" i="19"/>
  <c r="C27" i="18"/>
  <c r="F33" i="18"/>
  <c r="G45" i="18"/>
  <c r="F3" i="18"/>
  <c r="B55" i="18"/>
  <c r="L55" i="14" s="1"/>
  <c r="M55" i="14" s="1"/>
  <c r="E27" i="18"/>
  <c r="F27" i="18" s="1"/>
  <c r="F49" i="18"/>
  <c r="F18" i="18"/>
  <c r="F26" i="18"/>
  <c r="F37" i="18"/>
  <c r="G8" i="18"/>
  <c r="C13" i="18"/>
  <c r="F13" i="17"/>
  <c r="F41" i="17"/>
  <c r="G41" i="17"/>
  <c r="F8" i="17"/>
  <c r="C13" i="17"/>
  <c r="G8" i="17"/>
  <c r="F3" i="17"/>
  <c r="C27" i="17"/>
  <c r="G45" i="17"/>
  <c r="F32" i="17"/>
  <c r="G33" i="17"/>
  <c r="B55" i="17"/>
  <c r="G55" i="16"/>
  <c r="F27" i="16"/>
  <c r="C27" i="16"/>
  <c r="F20" i="16"/>
  <c r="F31" i="16"/>
  <c r="F39" i="16"/>
  <c r="F50" i="16"/>
  <c r="G31" i="16"/>
  <c r="B55" i="16"/>
  <c r="H10" i="16"/>
  <c r="H31" i="16"/>
  <c r="C13" i="16"/>
  <c r="F17" i="16"/>
  <c r="H26" i="15"/>
  <c r="G48" i="15"/>
  <c r="F32" i="15"/>
  <c r="E55" i="15"/>
  <c r="H48" i="15"/>
  <c r="G4" i="15"/>
  <c r="H37" i="15"/>
  <c r="H39" i="15"/>
  <c r="F50" i="15"/>
  <c r="F4" i="15"/>
  <c r="E13" i="15"/>
  <c r="C13" i="15"/>
  <c r="F6" i="15"/>
  <c r="C41" i="15"/>
  <c r="N19" i="14" s="1"/>
  <c r="F39" i="15"/>
  <c r="F47" i="15"/>
  <c r="B27" i="15"/>
  <c r="M20" i="14" s="1"/>
  <c r="F36" i="15"/>
  <c r="C55" i="15"/>
  <c r="O19" i="14" s="1"/>
  <c r="G17" i="15"/>
  <c r="C27" i="15"/>
  <c r="M19" i="14" s="1"/>
  <c r="F24" i="15"/>
  <c r="E41" i="15"/>
  <c r="G36" i="15"/>
  <c r="G38" i="15"/>
  <c r="F51" i="15"/>
  <c r="G3" i="15"/>
  <c r="G5" i="15"/>
  <c r="E27" i="15"/>
  <c r="G46" i="15"/>
  <c r="G9" i="15"/>
  <c r="F21" i="15"/>
  <c r="F40" i="15"/>
  <c r="F9" i="15"/>
  <c r="B13" i="15"/>
  <c r="F20" i="15"/>
  <c r="F31" i="15"/>
  <c r="G32" i="15"/>
  <c r="G51" i="15"/>
  <c r="H10" i="15"/>
  <c r="F19" i="15"/>
  <c r="G31" i="15"/>
  <c r="G39" i="15"/>
  <c r="H40" i="15"/>
  <c r="H51" i="15"/>
  <c r="G19" i="15"/>
  <c r="B55" i="15"/>
  <c r="G10" i="15"/>
  <c r="G47" i="15"/>
  <c r="F17" i="15"/>
  <c r="F41" i="15" l="1"/>
  <c r="G55" i="15"/>
  <c r="F55" i="15"/>
  <c r="O20" i="14"/>
  <c r="L19" i="14"/>
  <c r="L12" i="14"/>
  <c r="L13" i="14"/>
  <c r="L20" i="14"/>
  <c r="G13" i="15"/>
  <c r="M15" i="14"/>
  <c r="M71" i="14"/>
  <c r="M57" i="14"/>
  <c r="L27" i="14"/>
  <c r="M27" i="14" s="1"/>
  <c r="F55" i="21"/>
  <c r="O104" i="14"/>
  <c r="P104" i="14" s="1"/>
  <c r="G27" i="21"/>
  <c r="M103" i="14"/>
  <c r="P103" i="14" s="1"/>
  <c r="L96" i="14"/>
  <c r="H27" i="21"/>
  <c r="M105" i="14"/>
  <c r="L97" i="14"/>
  <c r="G13" i="20"/>
  <c r="L89" i="14"/>
  <c r="L82" i="14"/>
  <c r="H27" i="20"/>
  <c r="M91" i="14"/>
  <c r="G27" i="20"/>
  <c r="M89" i="14"/>
  <c r="F55" i="20"/>
  <c r="O90" i="14"/>
  <c r="P90" i="14" s="1"/>
  <c r="F55" i="19"/>
  <c r="O76" i="14"/>
  <c r="P76" i="14" s="1"/>
  <c r="G27" i="19"/>
  <c r="M75" i="14"/>
  <c r="P75" i="14" s="1"/>
  <c r="L68" i="14"/>
  <c r="L69" i="14"/>
  <c r="G27" i="18"/>
  <c r="M61" i="14"/>
  <c r="F55" i="18"/>
  <c r="O62" i="14"/>
  <c r="P62" i="14" s="1"/>
  <c r="G13" i="18"/>
  <c r="L61" i="14"/>
  <c r="L54" i="14"/>
  <c r="G27" i="17"/>
  <c r="M47" i="14"/>
  <c r="F55" i="17"/>
  <c r="O48" i="14"/>
  <c r="P48" i="14" s="1"/>
  <c r="G13" i="17"/>
  <c r="L47" i="14"/>
  <c r="L40" i="14"/>
  <c r="L41" i="14"/>
  <c r="F55" i="16"/>
  <c r="O34" i="14"/>
  <c r="P34" i="14" s="1"/>
  <c r="G27" i="16"/>
  <c r="M33" i="14"/>
  <c r="G13" i="16"/>
  <c r="L33" i="14"/>
  <c r="L26" i="14"/>
  <c r="F27" i="15"/>
  <c r="G27" i="15"/>
  <c r="G41" i="15"/>
  <c r="F13" i="15"/>
  <c r="P33" i="14" l="1"/>
  <c r="M96" i="14"/>
  <c r="M97" i="14"/>
  <c r="P89" i="14"/>
  <c r="M82" i="14"/>
  <c r="M68" i="14"/>
  <c r="M69" i="14"/>
  <c r="P61" i="14"/>
  <c r="M54" i="14"/>
  <c r="M40" i="14"/>
  <c r="M41" i="14"/>
  <c r="P47" i="14"/>
  <c r="M26" i="14"/>
  <c r="D3" i="21" l="1"/>
  <c r="D5" i="21"/>
  <c r="H5" i="21" s="1"/>
  <c r="D46" i="15"/>
  <c r="H46" i="15" s="1"/>
  <c r="D3" i="15"/>
  <c r="H3" i="15" s="1"/>
  <c r="J111" i="10"/>
  <c r="D47" i="15" l="1"/>
  <c r="H47" i="15" s="1"/>
  <c r="D47" i="17"/>
  <c r="H47" i="17" s="1"/>
  <c r="D47" i="19"/>
  <c r="H47" i="19" s="1"/>
  <c r="D47" i="18"/>
  <c r="H47" i="18" s="1"/>
  <c r="D19" i="17"/>
  <c r="H19" i="17" s="1"/>
  <c r="D33" i="18"/>
  <c r="H33" i="18" s="1"/>
  <c r="D33" i="19"/>
  <c r="H33" i="19" s="1"/>
  <c r="D19" i="16"/>
  <c r="H19" i="16" s="1"/>
  <c r="D19" i="19"/>
  <c r="H19" i="19" s="1"/>
  <c r="D33" i="17"/>
  <c r="H33" i="17" s="1"/>
  <c r="D33" i="16"/>
  <c r="H33" i="16" s="1"/>
  <c r="D19" i="18"/>
  <c r="H19" i="18" s="1"/>
  <c r="D36" i="15"/>
  <c r="H36" i="15" s="1"/>
  <c r="D21" i="17"/>
  <c r="H21" i="17" s="1"/>
  <c r="D35" i="18"/>
  <c r="H35" i="18" s="1"/>
  <c r="D21" i="16"/>
  <c r="H21" i="16" s="1"/>
  <c r="D21" i="18"/>
  <c r="H21" i="18" s="1"/>
  <c r="D35" i="17"/>
  <c r="H35" i="17" s="1"/>
  <c r="D35" i="16"/>
  <c r="H35" i="16" s="1"/>
  <c r="D21" i="19"/>
  <c r="H21" i="19" s="1"/>
  <c r="D35" i="19"/>
  <c r="H35" i="19" s="1"/>
  <c r="D34" i="17"/>
  <c r="H34" i="17" s="1"/>
  <c r="D34" i="16"/>
  <c r="H34" i="16" s="1"/>
  <c r="D20" i="18"/>
  <c r="H20" i="18" s="1"/>
  <c r="D34" i="19"/>
  <c r="H34" i="19" s="1"/>
  <c r="D20" i="16"/>
  <c r="H20" i="16" s="1"/>
  <c r="D34" i="18"/>
  <c r="H34" i="18" s="1"/>
  <c r="D20" i="17"/>
  <c r="H20" i="17" s="1"/>
  <c r="D20" i="19"/>
  <c r="H20" i="19" s="1"/>
  <c r="D20" i="15"/>
  <c r="H20" i="15" s="1"/>
  <c r="D34" i="15"/>
  <c r="H34" i="15" s="1"/>
  <c r="D6" i="15"/>
  <c r="H6" i="15" s="1"/>
  <c r="D22" i="19"/>
  <c r="H22" i="19" s="1"/>
  <c r="D32" i="17"/>
  <c r="D32" i="16"/>
  <c r="D18" i="18"/>
  <c r="D32" i="19"/>
  <c r="D18" i="19"/>
  <c r="D18" i="17"/>
  <c r="D32" i="18"/>
  <c r="D18" i="16"/>
  <c r="D32" i="15"/>
  <c r="H32" i="15" s="1"/>
  <c r="D18" i="15"/>
  <c r="H18" i="15" s="1"/>
  <c r="D4" i="16"/>
  <c r="H4" i="16" s="1"/>
  <c r="D3" i="18"/>
  <c r="H3" i="18" s="1"/>
  <c r="D3" i="16"/>
  <c r="H3" i="16" s="1"/>
  <c r="D3" i="17"/>
  <c r="H3" i="17" s="1"/>
  <c r="D3" i="19"/>
  <c r="H3" i="19" s="1"/>
  <c r="D19" i="15"/>
  <c r="H19" i="15" s="1"/>
  <c r="D33" i="15"/>
  <c r="H33" i="15" s="1"/>
  <c r="D31" i="15"/>
  <c r="H31" i="15" s="1"/>
  <c r="D17" i="15"/>
  <c r="D35" i="15"/>
  <c r="H35" i="15" s="1"/>
  <c r="D21" i="15"/>
  <c r="H21" i="15" s="1"/>
  <c r="D5" i="20"/>
  <c r="H5" i="20" s="1"/>
  <c r="D5" i="19"/>
  <c r="H5" i="19" s="1"/>
  <c r="D5" i="18"/>
  <c r="H5" i="18" s="1"/>
  <c r="D5" i="17"/>
  <c r="H5" i="17" s="1"/>
  <c r="D5" i="16"/>
  <c r="D5" i="15"/>
  <c r="H5" i="15" s="1"/>
  <c r="D46" i="21"/>
  <c r="H46" i="21" s="1"/>
  <c r="D46" i="20"/>
  <c r="H46" i="20" s="1"/>
  <c r="D46" i="19"/>
  <c r="H46" i="19" s="1"/>
  <c r="D46" i="18"/>
  <c r="H46" i="18" s="1"/>
  <c r="D46" i="17"/>
  <c r="H46" i="17" s="1"/>
  <c r="D46" i="16"/>
  <c r="H46" i="16" s="1"/>
  <c r="H3" i="21"/>
  <c r="D45" i="19"/>
  <c r="D45" i="18"/>
  <c r="D45" i="21"/>
  <c r="D45" i="20"/>
  <c r="D45" i="17"/>
  <c r="D45" i="16"/>
  <c r="D45" i="15"/>
  <c r="D4" i="20"/>
  <c r="D4" i="19"/>
  <c r="D4" i="18"/>
  <c r="D4" i="17"/>
  <c r="D4" i="15"/>
  <c r="D8" i="20"/>
  <c r="H8" i="20" s="1"/>
  <c r="D8" i="19"/>
  <c r="H8" i="19" s="1"/>
  <c r="D8" i="18"/>
  <c r="H8" i="18" s="1"/>
  <c r="D8" i="17"/>
  <c r="H8" i="17" s="1"/>
  <c r="D8" i="21"/>
  <c r="H8" i="21" s="1"/>
  <c r="P20" i="14"/>
  <c r="P19" i="14"/>
  <c r="M12" i="14"/>
  <c r="D41" i="18" l="1"/>
  <c r="H32" i="18"/>
  <c r="H18" i="17"/>
  <c r="D27" i="17"/>
  <c r="H18" i="19"/>
  <c r="D27" i="19"/>
  <c r="D41" i="16"/>
  <c r="H32" i="16"/>
  <c r="H32" i="19"/>
  <c r="D41" i="19"/>
  <c r="H18" i="18"/>
  <c r="D27" i="18"/>
  <c r="H32" i="17"/>
  <c r="D41" i="17"/>
  <c r="H18" i="16"/>
  <c r="D27" i="16"/>
  <c r="D41" i="15"/>
  <c r="H41" i="15" s="1"/>
  <c r="H17" i="15"/>
  <c r="D27" i="15"/>
  <c r="D13" i="21"/>
  <c r="L105" i="14" s="1"/>
  <c r="H5" i="16"/>
  <c r="D13" i="16"/>
  <c r="D55" i="15"/>
  <c r="H45" i="15"/>
  <c r="D55" i="16"/>
  <c r="H45" i="16"/>
  <c r="D55" i="17"/>
  <c r="H45" i="17"/>
  <c r="D13" i="15"/>
  <c r="H4" i="15"/>
  <c r="H4" i="17"/>
  <c r="D13" i="17"/>
  <c r="D55" i="21"/>
  <c r="H45" i="21"/>
  <c r="H4" i="20"/>
  <c r="D13" i="20"/>
  <c r="H45" i="20"/>
  <c r="D55" i="20"/>
  <c r="D13" i="18"/>
  <c r="H4" i="18"/>
  <c r="D55" i="18"/>
  <c r="H45" i="18"/>
  <c r="H4" i="19"/>
  <c r="D13" i="19"/>
  <c r="H45" i="19"/>
  <c r="D55" i="19"/>
  <c r="M13" i="14"/>
  <c r="O94" i="10"/>
  <c r="O95" i="10"/>
  <c r="O96" i="10"/>
  <c r="O98" i="10"/>
  <c r="O99" i="10"/>
  <c r="O100" i="10"/>
  <c r="O101" i="10"/>
  <c r="O102" i="10"/>
  <c r="O105" i="10"/>
  <c r="O106" i="10"/>
  <c r="O107" i="10"/>
  <c r="O108" i="10"/>
  <c r="O111" i="10"/>
  <c r="O112" i="10"/>
  <c r="O113" i="10"/>
  <c r="O115" i="10"/>
  <c r="V115" i="10"/>
  <c r="J81" i="10"/>
  <c r="T115" i="10"/>
  <c r="S115" i="10"/>
  <c r="R115" i="10"/>
  <c r="Q115" i="10"/>
  <c r="P115" i="10"/>
  <c r="V113" i="10"/>
  <c r="J86" i="10"/>
  <c r="T113" i="10"/>
  <c r="S113" i="10"/>
  <c r="R113" i="10"/>
  <c r="Q113" i="10"/>
  <c r="P113" i="10"/>
  <c r="V112" i="10"/>
  <c r="J21" i="10"/>
  <c r="T112" i="10"/>
  <c r="S112" i="10"/>
  <c r="R112" i="10"/>
  <c r="Q112" i="10"/>
  <c r="P112" i="10"/>
  <c r="V111" i="10"/>
  <c r="J58" i="10"/>
  <c r="U111" i="10" s="1"/>
  <c r="T111" i="10"/>
  <c r="S111" i="10"/>
  <c r="R111" i="10"/>
  <c r="Q111" i="10"/>
  <c r="P111" i="10"/>
  <c r="V108" i="10"/>
  <c r="J82" i="10"/>
  <c r="T108" i="10"/>
  <c r="S108" i="10"/>
  <c r="R108" i="10"/>
  <c r="Q108" i="10"/>
  <c r="P108" i="10"/>
  <c r="V107" i="10"/>
  <c r="J39" i="10"/>
  <c r="T107" i="10"/>
  <c r="S107" i="10"/>
  <c r="R107" i="10"/>
  <c r="Q107" i="10"/>
  <c r="P107" i="10"/>
  <c r="V106" i="10"/>
  <c r="J109" i="10"/>
  <c r="T106" i="10"/>
  <c r="S106" i="10"/>
  <c r="R106" i="10"/>
  <c r="Q106" i="10"/>
  <c r="P106" i="10"/>
  <c r="V105" i="10"/>
  <c r="J32" i="10"/>
  <c r="T105" i="10"/>
  <c r="S105" i="10"/>
  <c r="R105" i="10"/>
  <c r="Q105" i="10"/>
  <c r="P105" i="10"/>
  <c r="V102" i="10"/>
  <c r="J23" i="10"/>
  <c r="T102" i="10"/>
  <c r="S102" i="10"/>
  <c r="R102" i="10"/>
  <c r="Q102" i="10"/>
  <c r="P102" i="10"/>
  <c r="V101" i="10"/>
  <c r="J59" i="10"/>
  <c r="T101" i="10"/>
  <c r="S101" i="10"/>
  <c r="R101" i="10"/>
  <c r="Q101" i="10"/>
  <c r="P101" i="10"/>
  <c r="V100" i="10"/>
  <c r="J60" i="10"/>
  <c r="T100" i="10"/>
  <c r="S100" i="10"/>
  <c r="R100" i="10"/>
  <c r="Q100" i="10"/>
  <c r="P100" i="10"/>
  <c r="N21" i="14" l="1"/>
  <c r="H27" i="19"/>
  <c r="M77" i="14"/>
  <c r="H27" i="16"/>
  <c r="M35" i="14"/>
  <c r="H41" i="16"/>
  <c r="N35" i="14"/>
  <c r="N49" i="14"/>
  <c r="H41" i="17"/>
  <c r="M49" i="14"/>
  <c r="H27" i="17"/>
  <c r="H27" i="18"/>
  <c r="M63" i="14"/>
  <c r="H41" i="19"/>
  <c r="N77" i="14"/>
  <c r="N63" i="14"/>
  <c r="H41" i="18"/>
  <c r="H13" i="21"/>
  <c r="H27" i="15"/>
  <c r="M21" i="14"/>
  <c r="O63" i="14"/>
  <c r="H55" i="18"/>
  <c r="H55" i="21"/>
  <c r="O105" i="14"/>
  <c r="P105" i="14" s="1"/>
  <c r="O35" i="14"/>
  <c r="H55" i="16"/>
  <c r="O77" i="14"/>
  <c r="H55" i="19"/>
  <c r="H13" i="17"/>
  <c r="L49" i="14"/>
  <c r="L42" i="14"/>
  <c r="O21" i="14"/>
  <c r="H55" i="15"/>
  <c r="O91" i="14"/>
  <c r="H55" i="20"/>
  <c r="H13" i="15"/>
  <c r="L21" i="14"/>
  <c r="L14" i="14"/>
  <c r="L91" i="14"/>
  <c r="H13" i="20"/>
  <c r="L84" i="14"/>
  <c r="L98" i="14"/>
  <c r="L63" i="14"/>
  <c r="H13" i="18"/>
  <c r="L56" i="14"/>
  <c r="H13" i="19"/>
  <c r="L77" i="14"/>
  <c r="L70" i="14"/>
  <c r="H13" i="16"/>
  <c r="L35" i="14"/>
  <c r="L28" i="14"/>
  <c r="O49" i="14"/>
  <c r="H55" i="17"/>
  <c r="V99" i="10"/>
  <c r="J38" i="10"/>
  <c r="T99" i="10"/>
  <c r="S99" i="10"/>
  <c r="R99" i="10"/>
  <c r="Q99" i="10"/>
  <c r="P99" i="10"/>
  <c r="V98" i="10"/>
  <c r="J40" i="10"/>
  <c r="T98" i="10"/>
  <c r="S98" i="10"/>
  <c r="R98" i="10"/>
  <c r="Q98" i="10"/>
  <c r="P98" i="10"/>
  <c r="V96" i="10"/>
  <c r="J70" i="10"/>
  <c r="T96" i="10"/>
  <c r="S96" i="10"/>
  <c r="R96" i="10"/>
  <c r="Q96" i="10"/>
  <c r="P96" i="10"/>
  <c r="V95" i="10"/>
  <c r="J26" i="10"/>
  <c r="T95" i="10"/>
  <c r="S95" i="10"/>
  <c r="R95" i="10"/>
  <c r="Q95" i="10"/>
  <c r="P95" i="10"/>
  <c r="V94" i="10"/>
  <c r="J17" i="10"/>
  <c r="T94" i="10"/>
  <c r="S94" i="10"/>
  <c r="R94" i="10"/>
  <c r="Q94" i="10"/>
  <c r="P94" i="10"/>
  <c r="O72" i="10"/>
  <c r="O73" i="10"/>
  <c r="O74" i="10"/>
  <c r="O76" i="10"/>
  <c r="O77" i="10"/>
  <c r="O78" i="10"/>
  <c r="O79" i="10"/>
  <c r="O83" i="10"/>
  <c r="O84" i="10"/>
  <c r="O85" i="10"/>
  <c r="O87" i="10"/>
  <c r="O88" i="10"/>
  <c r="O89" i="10"/>
  <c r="O90" i="10"/>
  <c r="O91" i="10"/>
  <c r="O92" i="10"/>
  <c r="O93" i="10"/>
  <c r="V93" i="10"/>
  <c r="J103" i="10"/>
  <c r="T93" i="10"/>
  <c r="S93" i="10"/>
  <c r="R93" i="10"/>
  <c r="Q93" i="10"/>
  <c r="P93" i="10"/>
  <c r="V92" i="10"/>
  <c r="J69" i="10"/>
  <c r="T92" i="10"/>
  <c r="S92" i="10"/>
  <c r="R92" i="10"/>
  <c r="Q92" i="10"/>
  <c r="P92" i="10"/>
  <c r="V91" i="10"/>
  <c r="J46" i="10"/>
  <c r="T91" i="10"/>
  <c r="S91" i="10"/>
  <c r="R91" i="10"/>
  <c r="Q91" i="10"/>
  <c r="P91" i="10"/>
  <c r="V90" i="10"/>
  <c r="J104" i="10"/>
  <c r="T90" i="10"/>
  <c r="S90" i="10"/>
  <c r="R90" i="10"/>
  <c r="Q90" i="10"/>
  <c r="P90" i="10"/>
  <c r="V89" i="10"/>
  <c r="J31" i="10"/>
  <c r="T89" i="10"/>
  <c r="S89" i="10"/>
  <c r="R89" i="10"/>
  <c r="Q89" i="10"/>
  <c r="P89" i="10"/>
  <c r="V88" i="10"/>
  <c r="J22" i="10"/>
  <c r="T88" i="10"/>
  <c r="S88" i="10"/>
  <c r="R88" i="10"/>
  <c r="Q88" i="10"/>
  <c r="P88" i="10"/>
  <c r="V87" i="10"/>
  <c r="J75" i="10"/>
  <c r="T87" i="10"/>
  <c r="S87" i="10"/>
  <c r="R87" i="10"/>
  <c r="Q87" i="10"/>
  <c r="P87" i="10"/>
  <c r="V85" i="10"/>
  <c r="J18" i="10"/>
  <c r="T85" i="10"/>
  <c r="S85" i="10"/>
  <c r="R85" i="10"/>
  <c r="Q85" i="10"/>
  <c r="P85" i="10"/>
  <c r="V84" i="10"/>
  <c r="J19" i="10"/>
  <c r="T84" i="10"/>
  <c r="S84" i="10"/>
  <c r="R84" i="10"/>
  <c r="Q84" i="10"/>
  <c r="P84" i="10"/>
  <c r="V83" i="10"/>
  <c r="J20" i="10"/>
  <c r="T83" i="10"/>
  <c r="S83" i="10"/>
  <c r="R83" i="10"/>
  <c r="Q83" i="10"/>
  <c r="P83" i="10"/>
  <c r="V79" i="10"/>
  <c r="J14" i="10"/>
  <c r="T79" i="10"/>
  <c r="S79" i="10"/>
  <c r="R79" i="10"/>
  <c r="Q79" i="10"/>
  <c r="P79" i="10"/>
  <c r="V78" i="10"/>
  <c r="J80" i="10"/>
  <c r="T78" i="10"/>
  <c r="S78" i="10"/>
  <c r="R78" i="10"/>
  <c r="Q78" i="10"/>
  <c r="P78" i="10"/>
  <c r="V77" i="10"/>
  <c r="J97" i="10"/>
  <c r="T77" i="10"/>
  <c r="S77" i="10"/>
  <c r="R77" i="10"/>
  <c r="Q77" i="10"/>
  <c r="P77" i="10"/>
  <c r="V76" i="10"/>
  <c r="J62" i="10"/>
  <c r="T76" i="10"/>
  <c r="S76" i="10"/>
  <c r="R76" i="10"/>
  <c r="Q76" i="10"/>
  <c r="P76" i="10"/>
  <c r="V74" i="10"/>
  <c r="J65" i="10"/>
  <c r="T74" i="10"/>
  <c r="S74" i="10"/>
  <c r="R74" i="10"/>
  <c r="Q74" i="10"/>
  <c r="P74" i="10"/>
  <c r="V73" i="10"/>
  <c r="J56" i="10"/>
  <c r="T73" i="10"/>
  <c r="S73" i="10"/>
  <c r="R73" i="10"/>
  <c r="Q73" i="10"/>
  <c r="P73" i="10"/>
  <c r="V72" i="10"/>
  <c r="S72" i="10"/>
  <c r="J57" i="10"/>
  <c r="T72" i="10"/>
  <c r="R72" i="10"/>
  <c r="Q72" i="10"/>
  <c r="P72" i="10"/>
  <c r="P35" i="14" l="1"/>
  <c r="P63" i="14"/>
  <c r="P21" i="14"/>
  <c r="M28" i="14"/>
  <c r="N27" i="14"/>
  <c r="N26" i="14"/>
  <c r="L29" i="14"/>
  <c r="N28" i="14"/>
  <c r="P77" i="14"/>
  <c r="P91" i="14"/>
  <c r="M42" i="14"/>
  <c r="L43" i="14"/>
  <c r="N40" i="14"/>
  <c r="N42" i="14"/>
  <c r="N41" i="14"/>
  <c r="M98" i="14"/>
  <c r="N97" i="14"/>
  <c r="N96" i="14"/>
  <c r="L99" i="14"/>
  <c r="N98" i="14"/>
  <c r="M84" i="14"/>
  <c r="N83" i="14"/>
  <c r="N82" i="14"/>
  <c r="L85" i="14"/>
  <c r="N84" i="14"/>
  <c r="M70" i="14"/>
  <c r="N70" i="14"/>
  <c r="N68" i="14"/>
  <c r="N69" i="14"/>
  <c r="L71" i="14"/>
  <c r="N14" i="14"/>
  <c r="N12" i="14"/>
  <c r="N13" i="14"/>
  <c r="M14" i="14"/>
  <c r="L15" i="14"/>
  <c r="P49" i="14"/>
  <c r="M56" i="14"/>
  <c r="N55" i="14"/>
  <c r="N54" i="14"/>
  <c r="L57" i="14"/>
  <c r="N56" i="14"/>
  <c r="V71" i="10"/>
  <c r="T71" i="10"/>
  <c r="S71" i="10"/>
  <c r="R71" i="10"/>
  <c r="Q71" i="10"/>
  <c r="P71" i="10"/>
  <c r="O71" i="10"/>
  <c r="J63" i="10"/>
  <c r="V68" i="10"/>
  <c r="T68" i="10"/>
  <c r="S68" i="10"/>
  <c r="R68" i="10"/>
  <c r="Q68" i="10"/>
  <c r="P68" i="10"/>
  <c r="O68" i="10"/>
  <c r="J55" i="10"/>
  <c r="V67" i="10"/>
  <c r="T67" i="10"/>
  <c r="S67" i="10"/>
  <c r="R67" i="10"/>
  <c r="Q67" i="10"/>
  <c r="P67" i="10"/>
  <c r="O67" i="10"/>
  <c r="J96" i="10"/>
  <c r="U96" i="10" s="1"/>
  <c r="V66" i="10"/>
  <c r="T66" i="10"/>
  <c r="S66" i="10"/>
  <c r="R66" i="10"/>
  <c r="Q66" i="10"/>
  <c r="P66" i="10"/>
  <c r="O66" i="10"/>
  <c r="J51" i="10"/>
  <c r="V64" i="10"/>
  <c r="T64" i="10"/>
  <c r="S64" i="10"/>
  <c r="R64" i="10"/>
  <c r="Q64" i="10"/>
  <c r="P64" i="10"/>
  <c r="O64" i="10"/>
  <c r="J98" i="10"/>
  <c r="U98" i="10" s="1"/>
  <c r="V61" i="10"/>
  <c r="T61" i="10"/>
  <c r="S61" i="10"/>
  <c r="R61" i="10"/>
  <c r="Q61" i="10"/>
  <c r="P61" i="10"/>
  <c r="O61" i="10"/>
  <c r="J11" i="10"/>
  <c r="V55" i="10"/>
  <c r="T55" i="10"/>
  <c r="S55" i="10"/>
  <c r="R55" i="10"/>
  <c r="Q55" i="10"/>
  <c r="P55" i="10"/>
  <c r="O55" i="10"/>
  <c r="J30" i="10"/>
  <c r="V54" i="10"/>
  <c r="T54" i="10"/>
  <c r="S54" i="10"/>
  <c r="R54" i="10"/>
  <c r="Q54" i="10"/>
  <c r="P54" i="10"/>
  <c r="O54" i="10"/>
  <c r="J50" i="10"/>
  <c r="V53" i="10"/>
  <c r="T53" i="10"/>
  <c r="S53" i="10"/>
  <c r="R53" i="10"/>
  <c r="Q53" i="10"/>
  <c r="P53" i="10"/>
  <c r="O53" i="10"/>
  <c r="J76" i="10"/>
  <c r="U76" i="10" s="1"/>
  <c r="V52" i="10"/>
  <c r="T52" i="10"/>
  <c r="S52" i="10"/>
  <c r="R52" i="10"/>
  <c r="Q52" i="10"/>
  <c r="P52" i="10"/>
  <c r="O52" i="10"/>
  <c r="J94" i="10"/>
  <c r="V51" i="10"/>
  <c r="T51" i="10"/>
  <c r="S51" i="10"/>
  <c r="R51" i="10"/>
  <c r="Q51" i="10"/>
  <c r="P51" i="10"/>
  <c r="O51" i="10"/>
  <c r="J54" i="10"/>
  <c r="U51" i="10" s="1"/>
  <c r="V50" i="10"/>
  <c r="T50" i="10"/>
  <c r="S50" i="10"/>
  <c r="R50" i="10"/>
  <c r="Q50" i="10"/>
  <c r="P50" i="10"/>
  <c r="O50" i="10"/>
  <c r="J34" i="10"/>
  <c r="V49" i="10"/>
  <c r="T49" i="10"/>
  <c r="S49" i="10"/>
  <c r="R49" i="10"/>
  <c r="Q49" i="10"/>
  <c r="P49" i="10"/>
  <c r="O49" i="10"/>
  <c r="J53" i="10"/>
  <c r="V48" i="10"/>
  <c r="T48" i="10"/>
  <c r="S48" i="10"/>
  <c r="R48" i="10"/>
  <c r="Q48" i="10"/>
  <c r="P48" i="10"/>
  <c r="O48" i="10"/>
  <c r="J89" i="10"/>
  <c r="U89" i="10" s="1"/>
  <c r="V47" i="10"/>
  <c r="T47" i="10"/>
  <c r="S47" i="10"/>
  <c r="R47" i="10"/>
  <c r="Q47" i="10"/>
  <c r="P47" i="10"/>
  <c r="O47" i="10"/>
  <c r="J16" i="10"/>
  <c r="V45" i="10"/>
  <c r="T45" i="10"/>
  <c r="S45" i="10"/>
  <c r="R45" i="10"/>
  <c r="Q45" i="10"/>
  <c r="P45" i="10"/>
  <c r="O45" i="10"/>
  <c r="J49" i="10"/>
  <c r="V44" i="10"/>
  <c r="T44" i="10"/>
  <c r="S44" i="10"/>
  <c r="R44" i="10"/>
  <c r="Q44" i="10"/>
  <c r="P44" i="10"/>
  <c r="O44" i="10"/>
  <c r="J71" i="10"/>
  <c r="V43" i="10"/>
  <c r="T43" i="10"/>
  <c r="S43" i="10"/>
  <c r="R43" i="10"/>
  <c r="Q43" i="10"/>
  <c r="P43" i="10"/>
  <c r="O43" i="10"/>
  <c r="J77" i="10"/>
  <c r="U77" i="10" s="1"/>
  <c r="V42" i="10"/>
  <c r="T42" i="10"/>
  <c r="S42" i="10"/>
  <c r="R42" i="10"/>
  <c r="Q42" i="10"/>
  <c r="P42" i="10"/>
  <c r="O42" i="10"/>
  <c r="J78" i="10"/>
  <c r="U78" i="10" s="1"/>
  <c r="V41" i="10"/>
  <c r="T41" i="10"/>
  <c r="S41" i="10"/>
  <c r="R41" i="10"/>
  <c r="Q41" i="10"/>
  <c r="P41" i="10"/>
  <c r="O41" i="10"/>
  <c r="J79" i="10"/>
  <c r="V37" i="10"/>
  <c r="T37" i="10"/>
  <c r="S37" i="10"/>
  <c r="R37" i="10"/>
  <c r="Q37" i="10"/>
  <c r="P37" i="10"/>
  <c r="O37" i="10"/>
  <c r="J95" i="10"/>
  <c r="V36" i="10"/>
  <c r="T36" i="10"/>
  <c r="S36" i="10"/>
  <c r="R36" i="10"/>
  <c r="Q36" i="10"/>
  <c r="P36" i="10"/>
  <c r="O36" i="10"/>
  <c r="V35" i="10"/>
  <c r="T35" i="10"/>
  <c r="S35" i="10"/>
  <c r="R35" i="10"/>
  <c r="Q35" i="10"/>
  <c r="P35" i="10"/>
  <c r="O35" i="10"/>
  <c r="J61" i="10"/>
  <c r="V34" i="10"/>
  <c r="T34" i="10"/>
  <c r="S34" i="10"/>
  <c r="R34" i="10"/>
  <c r="Q34" i="10"/>
  <c r="P34" i="10"/>
  <c r="O34" i="10"/>
  <c r="J24" i="10"/>
  <c r="V30" i="10"/>
  <c r="T30" i="10"/>
  <c r="S30" i="10"/>
  <c r="R30" i="10"/>
  <c r="Q30" i="10"/>
  <c r="P30" i="10"/>
  <c r="O30" i="10"/>
  <c r="J27" i="10"/>
  <c r="V29" i="10"/>
  <c r="T29" i="10"/>
  <c r="S29" i="10"/>
  <c r="R29" i="10"/>
  <c r="Q29" i="10"/>
  <c r="P29" i="10"/>
  <c r="O29" i="10"/>
  <c r="J28" i="10"/>
  <c r="V28" i="10"/>
  <c r="T28" i="10"/>
  <c r="S28" i="10"/>
  <c r="R28" i="10"/>
  <c r="Q28" i="10"/>
  <c r="P28" i="10"/>
  <c r="O28" i="10"/>
  <c r="J48" i="10"/>
  <c r="V27" i="10"/>
  <c r="T27" i="10"/>
  <c r="S27" i="10"/>
  <c r="R27" i="10"/>
  <c r="Q27" i="10"/>
  <c r="P27" i="10"/>
  <c r="O27" i="10"/>
  <c r="J67" i="10"/>
  <c r="U27" i="10" s="1"/>
  <c r="V24" i="10"/>
  <c r="T24" i="10"/>
  <c r="S24" i="10"/>
  <c r="R24" i="10"/>
  <c r="Q24" i="10"/>
  <c r="P24" i="10"/>
  <c r="O24" i="10"/>
  <c r="J68" i="10"/>
  <c r="U24" i="10" s="1"/>
  <c r="V16" i="10"/>
  <c r="T16" i="10"/>
  <c r="S16" i="10"/>
  <c r="R16" i="10"/>
  <c r="Q16" i="10"/>
  <c r="P16" i="10"/>
  <c r="O16" i="10"/>
  <c r="J72" i="10"/>
  <c r="V15" i="10"/>
  <c r="T15" i="10"/>
  <c r="S15" i="10"/>
  <c r="R15" i="10"/>
  <c r="Q15" i="10"/>
  <c r="P15" i="10"/>
  <c r="O15" i="10"/>
  <c r="J74" i="10"/>
  <c r="V13" i="10"/>
  <c r="T13" i="10"/>
  <c r="S13" i="10"/>
  <c r="R13" i="10"/>
  <c r="Q13" i="10"/>
  <c r="P13" i="10"/>
  <c r="O13" i="10"/>
  <c r="J87" i="10"/>
  <c r="U87" i="10" s="1"/>
  <c r="V12" i="10"/>
  <c r="T12" i="10"/>
  <c r="S12" i="10"/>
  <c r="R12" i="10"/>
  <c r="Q12" i="10"/>
  <c r="P12" i="10"/>
  <c r="O12" i="10"/>
  <c r="J91" i="10"/>
  <c r="U91" i="10" s="1"/>
  <c r="V11" i="10"/>
  <c r="T11" i="10"/>
  <c r="S11" i="10"/>
  <c r="R11" i="10"/>
  <c r="Q11" i="10"/>
  <c r="P11" i="10"/>
  <c r="O11" i="10"/>
  <c r="J115" i="10"/>
  <c r="V109" i="10"/>
  <c r="T109" i="10"/>
  <c r="S109" i="10"/>
  <c r="R109" i="10"/>
  <c r="Q109" i="10"/>
  <c r="P109" i="10"/>
  <c r="O109" i="10"/>
  <c r="J36" i="10"/>
  <c r="U109" i="10" s="1"/>
  <c r="V104" i="10"/>
  <c r="T104" i="10"/>
  <c r="S104" i="10"/>
  <c r="R104" i="10"/>
  <c r="Q104" i="10"/>
  <c r="P104" i="10"/>
  <c r="O104" i="10"/>
  <c r="J35" i="10"/>
  <c r="U104" i="10" s="1"/>
  <c r="V103" i="10"/>
  <c r="T103" i="10"/>
  <c r="S103" i="10"/>
  <c r="R103" i="10"/>
  <c r="Q103" i="10"/>
  <c r="P103" i="10"/>
  <c r="O103" i="10"/>
  <c r="J88" i="10"/>
  <c r="U103" i="10" s="1"/>
  <c r="V97" i="10"/>
  <c r="T97" i="10"/>
  <c r="S97" i="10"/>
  <c r="R97" i="10"/>
  <c r="Q97" i="10"/>
  <c r="P97" i="10"/>
  <c r="O97" i="10"/>
  <c r="J90" i="10"/>
  <c r="U97" i="10" s="1"/>
  <c r="V86" i="10"/>
  <c r="T86" i="10"/>
  <c r="S86" i="10"/>
  <c r="R86" i="10"/>
  <c r="Q86" i="10"/>
  <c r="P86" i="10"/>
  <c r="O86" i="10"/>
  <c r="J105" i="10"/>
  <c r="V82" i="10"/>
  <c r="T82" i="10"/>
  <c r="S82" i="10"/>
  <c r="R82" i="10"/>
  <c r="Q82" i="10"/>
  <c r="P82" i="10"/>
  <c r="O82" i="10"/>
  <c r="J107" i="10"/>
  <c r="V81" i="10"/>
  <c r="T81" i="10"/>
  <c r="S81" i="10"/>
  <c r="R81" i="10"/>
  <c r="Q81" i="10"/>
  <c r="P81" i="10"/>
  <c r="O81" i="10"/>
  <c r="J29" i="10"/>
  <c r="U81" i="10" s="1"/>
  <c r="V80" i="10"/>
  <c r="T80" i="10"/>
  <c r="S80" i="10"/>
  <c r="R80" i="10"/>
  <c r="Q80" i="10"/>
  <c r="P80" i="10"/>
  <c r="O80" i="10"/>
  <c r="J102" i="10"/>
  <c r="V75" i="10"/>
  <c r="T75" i="10"/>
  <c r="S75" i="10"/>
  <c r="R75" i="10"/>
  <c r="Q75" i="10"/>
  <c r="P75" i="10"/>
  <c r="O75" i="10"/>
  <c r="J73" i="10"/>
  <c r="V70" i="10"/>
  <c r="T70" i="10"/>
  <c r="S70" i="10"/>
  <c r="R70" i="10"/>
  <c r="Q70" i="10"/>
  <c r="P70" i="10"/>
  <c r="O70" i="10"/>
  <c r="J92" i="10"/>
  <c r="U70" i="10" s="1"/>
  <c r="V69" i="10"/>
  <c r="T69" i="10"/>
  <c r="S69" i="10"/>
  <c r="R69" i="10"/>
  <c r="Q69" i="10"/>
  <c r="P69" i="10"/>
  <c r="O69" i="10"/>
  <c r="J93" i="10"/>
  <c r="U69" i="10" s="1"/>
  <c r="V65" i="10"/>
  <c r="T65" i="10"/>
  <c r="S65" i="10"/>
  <c r="R65" i="10"/>
  <c r="Q65" i="10"/>
  <c r="P65" i="10"/>
  <c r="O65" i="10"/>
  <c r="J112" i="10"/>
  <c r="V63" i="10"/>
  <c r="T63" i="10"/>
  <c r="S63" i="10"/>
  <c r="R63" i="10"/>
  <c r="Q63" i="10"/>
  <c r="P63" i="10"/>
  <c r="O63" i="10"/>
  <c r="J41" i="10"/>
  <c r="V62" i="10"/>
  <c r="T62" i="10"/>
  <c r="S62" i="10"/>
  <c r="R62" i="10"/>
  <c r="Q62" i="10"/>
  <c r="P62" i="10"/>
  <c r="O62" i="10"/>
  <c r="J47" i="10"/>
  <c r="U62" i="10" s="1"/>
  <c r="V60" i="10"/>
  <c r="T60" i="10"/>
  <c r="S60" i="10"/>
  <c r="R60" i="10"/>
  <c r="Q60" i="10"/>
  <c r="P60" i="10"/>
  <c r="O60" i="10"/>
  <c r="J83" i="10"/>
  <c r="U60" i="10" s="1"/>
  <c r="V59" i="10"/>
  <c r="T59" i="10"/>
  <c r="S59" i="10"/>
  <c r="R59" i="10"/>
  <c r="Q59" i="10"/>
  <c r="P59" i="10"/>
  <c r="O59" i="10"/>
  <c r="J84" i="10"/>
  <c r="U59" i="10" s="1"/>
  <c r="V58" i="10"/>
  <c r="T58" i="10"/>
  <c r="S58" i="10"/>
  <c r="R58" i="10"/>
  <c r="Q58" i="10"/>
  <c r="P58" i="10"/>
  <c r="O58" i="10"/>
  <c r="J85" i="10"/>
  <c r="U58" i="10" s="1"/>
  <c r="V57" i="10"/>
  <c r="T57" i="10"/>
  <c r="S57" i="10"/>
  <c r="R57" i="10"/>
  <c r="Q57" i="10"/>
  <c r="P57" i="10"/>
  <c r="O57" i="10"/>
  <c r="J66" i="10"/>
  <c r="U57" i="10" s="1"/>
  <c r="V56" i="10"/>
  <c r="T56" i="10"/>
  <c r="S56" i="10"/>
  <c r="R56" i="10"/>
  <c r="Q56" i="10"/>
  <c r="P56" i="10"/>
  <c r="O56" i="10"/>
  <c r="J108" i="10"/>
  <c r="V40" i="10"/>
  <c r="T40" i="10"/>
  <c r="S40" i="10"/>
  <c r="R40" i="10"/>
  <c r="Q40" i="10"/>
  <c r="P40" i="10"/>
  <c r="O40" i="10"/>
  <c r="J52" i="10"/>
  <c r="U40" i="10" s="1"/>
  <c r="V39" i="10"/>
  <c r="T39" i="10"/>
  <c r="S39" i="10"/>
  <c r="R39" i="10"/>
  <c r="Q39" i="10"/>
  <c r="P39" i="10"/>
  <c r="O39" i="10"/>
  <c r="J12" i="10"/>
  <c r="U39" i="10" s="1"/>
  <c r="V38" i="10"/>
  <c r="T38" i="10"/>
  <c r="S38" i="10"/>
  <c r="R38" i="10"/>
  <c r="Q38" i="10"/>
  <c r="P38" i="10"/>
  <c r="O38" i="10"/>
  <c r="J13" i="10"/>
  <c r="U38" i="10" s="1"/>
  <c r="V32" i="10"/>
  <c r="T32" i="10"/>
  <c r="S32" i="10"/>
  <c r="R32" i="10"/>
  <c r="Q32" i="10"/>
  <c r="P32" i="10"/>
  <c r="O32" i="10"/>
  <c r="J15" i="10"/>
  <c r="U32" i="10" s="1"/>
  <c r="V31" i="10"/>
  <c r="T31" i="10"/>
  <c r="S31" i="10"/>
  <c r="R31" i="10"/>
  <c r="Q31" i="10"/>
  <c r="P31" i="10"/>
  <c r="O31" i="10"/>
  <c r="J37" i="10"/>
  <c r="U31" i="10" s="1"/>
  <c r="V23" i="10"/>
  <c r="T23" i="10"/>
  <c r="S23" i="10"/>
  <c r="R23" i="10"/>
  <c r="Q23" i="10"/>
  <c r="P23" i="10"/>
  <c r="O23" i="10"/>
  <c r="J42" i="10"/>
  <c r="U23" i="10" s="1"/>
  <c r="V22" i="10"/>
  <c r="T22" i="10"/>
  <c r="S22" i="10"/>
  <c r="R22" i="10"/>
  <c r="Q22" i="10"/>
  <c r="P22" i="10"/>
  <c r="O22" i="10"/>
  <c r="J106" i="10"/>
  <c r="V21" i="10"/>
  <c r="T21" i="10"/>
  <c r="S21" i="10"/>
  <c r="R21" i="10"/>
  <c r="Q21" i="10"/>
  <c r="P21" i="10"/>
  <c r="O21" i="10"/>
  <c r="J64" i="10"/>
  <c r="U21" i="10" s="1"/>
  <c r="V20" i="10"/>
  <c r="T20" i="10"/>
  <c r="S20" i="10"/>
  <c r="R20" i="10"/>
  <c r="Q20" i="10"/>
  <c r="P20" i="10"/>
  <c r="O20" i="10"/>
  <c r="J43" i="10"/>
  <c r="U20" i="10" s="1"/>
  <c r="V19" i="10"/>
  <c r="T19" i="10"/>
  <c r="S19" i="10"/>
  <c r="R19" i="10"/>
  <c r="Q19" i="10"/>
  <c r="P19" i="10"/>
  <c r="O19" i="10"/>
  <c r="J44" i="10"/>
  <c r="U19" i="10" s="1"/>
  <c r="V18" i="10"/>
  <c r="T18" i="10"/>
  <c r="S18" i="10"/>
  <c r="R18" i="10"/>
  <c r="Q18" i="10"/>
  <c r="P18" i="10"/>
  <c r="O18" i="10"/>
  <c r="J45" i="10"/>
  <c r="U18" i="10" s="1"/>
  <c r="V17" i="10"/>
  <c r="T17" i="10"/>
  <c r="S17" i="10"/>
  <c r="R17" i="10"/>
  <c r="Q17" i="10"/>
  <c r="P17" i="10"/>
  <c r="O17" i="10"/>
  <c r="J113" i="10"/>
  <c r="V14" i="10"/>
  <c r="T14" i="10"/>
  <c r="S14" i="10"/>
  <c r="R14" i="10"/>
  <c r="Q14" i="10"/>
  <c r="P14" i="10"/>
  <c r="O14" i="10"/>
  <c r="J100" i="10"/>
  <c r="V46" i="10"/>
  <c r="T46" i="10"/>
  <c r="S46" i="10"/>
  <c r="R46" i="10"/>
  <c r="Q46" i="10"/>
  <c r="P46" i="10"/>
  <c r="O46" i="10"/>
  <c r="J101" i="10"/>
  <c r="V26" i="10"/>
  <c r="T26" i="10"/>
  <c r="S26" i="10"/>
  <c r="R26" i="10"/>
  <c r="Q26" i="10"/>
  <c r="P26" i="10"/>
  <c r="O26" i="10"/>
  <c r="J99" i="10"/>
  <c r="U26" i="10" s="1"/>
  <c r="N85" i="14" l="1"/>
  <c r="N99" i="14"/>
  <c r="N29" i="14"/>
  <c r="N43" i="14"/>
  <c r="N15" i="14"/>
  <c r="N57" i="14"/>
  <c r="N71" i="14"/>
  <c r="U55" i="10"/>
  <c r="U50" i="10"/>
  <c r="U16" i="10"/>
  <c r="U30" i="10"/>
  <c r="U63" i="10"/>
  <c r="U34" i="10"/>
  <c r="U36" i="10"/>
  <c r="U46" i="10"/>
  <c r="U101" i="10"/>
  <c r="U22" i="10"/>
  <c r="U106" i="10"/>
  <c r="U37" i="10"/>
  <c r="U52" i="10"/>
  <c r="U88" i="10"/>
  <c r="U29" i="10"/>
  <c r="U43" i="10"/>
  <c r="U48" i="10"/>
  <c r="U54" i="10"/>
  <c r="U61" i="10"/>
  <c r="U64" i="10"/>
  <c r="U71" i="10"/>
  <c r="U94" i="10"/>
  <c r="U92" i="10"/>
  <c r="U14" i="10"/>
  <c r="U100" i="10"/>
  <c r="U75" i="10"/>
  <c r="U73" i="10"/>
  <c r="U82" i="10"/>
  <c r="U107" i="10"/>
  <c r="U13" i="10"/>
  <c r="U15" i="10"/>
  <c r="U74" i="10"/>
  <c r="U28" i="10"/>
  <c r="U35" i="10"/>
  <c r="U42" i="10"/>
  <c r="U44" i="10"/>
  <c r="U49" i="10"/>
  <c r="U53" i="10"/>
  <c r="U66" i="10"/>
  <c r="U93" i="10"/>
  <c r="U95" i="10"/>
  <c r="U83" i="10"/>
  <c r="U17" i="10"/>
  <c r="U113" i="10"/>
  <c r="U65" i="10"/>
  <c r="U112" i="10"/>
  <c r="U86" i="10"/>
  <c r="U105" i="10"/>
  <c r="U11" i="10"/>
  <c r="U115" i="10"/>
  <c r="U41" i="10"/>
  <c r="U47" i="10"/>
  <c r="U68" i="10"/>
  <c r="U84" i="10"/>
  <c r="U72" i="10"/>
  <c r="U90" i="10"/>
  <c r="U56" i="10"/>
  <c r="U108" i="10"/>
  <c r="U80" i="10"/>
  <c r="U102" i="10"/>
  <c r="U12" i="10"/>
  <c r="U45" i="10"/>
  <c r="U67" i="10"/>
  <c r="U85" i="10"/>
  <c r="U99" i="10"/>
  <c r="U79" i="10"/>
</calcChain>
</file>

<file path=xl/sharedStrings.xml><?xml version="1.0" encoding="utf-8"?>
<sst xmlns="http://schemas.openxmlformats.org/spreadsheetml/2006/main" count="3051" uniqueCount="316">
  <si>
    <t>Arroz blanco</t>
  </si>
  <si>
    <t>Mantequilla</t>
  </si>
  <si>
    <t>Arroz integral</t>
  </si>
  <si>
    <t>Fibra</t>
  </si>
  <si>
    <t>Arroz basmati</t>
  </si>
  <si>
    <t>Quinoa</t>
  </si>
  <si>
    <t>Amaranto</t>
  </si>
  <si>
    <t>Mijo</t>
  </si>
  <si>
    <t>Choclo/Maíz</t>
  </si>
  <si>
    <t>Papas asadas</t>
  </si>
  <si>
    <t>Papas cocidas</t>
  </si>
  <si>
    <t>Camote/Papa dulce</t>
  </si>
  <si>
    <t>Pan blanco (1 rebanada (42 g))</t>
  </si>
  <si>
    <t>Pan integral (1 rebanada (46 g))</t>
  </si>
  <si>
    <t>Manzana</t>
  </si>
  <si>
    <t>Pera</t>
  </si>
  <si>
    <t>Mango</t>
  </si>
  <si>
    <t>Uvas</t>
  </si>
  <si>
    <t>Pasas</t>
  </si>
  <si>
    <t>Moras</t>
  </si>
  <si>
    <t>Arándanos</t>
  </si>
  <si>
    <t>Frutillas/fresas</t>
  </si>
  <si>
    <t>Piña</t>
  </si>
  <si>
    <t>Kiwi</t>
  </si>
  <si>
    <t>Alimento</t>
  </si>
  <si>
    <t>Categoría</t>
  </si>
  <si>
    <t>Proteínas</t>
  </si>
  <si>
    <t>Coco laminado</t>
  </si>
  <si>
    <t>Aceitunas</t>
  </si>
  <si>
    <t>Aceite de oliva</t>
  </si>
  <si>
    <t>Aceite de coco</t>
  </si>
  <si>
    <t>Ghee o mantequilla clarificada</t>
  </si>
  <si>
    <t>Nueces</t>
  </si>
  <si>
    <t>Nueces pecanas</t>
  </si>
  <si>
    <t>Almendras</t>
  </si>
  <si>
    <t>Sésamo</t>
  </si>
  <si>
    <t>Semillas de maravilla o girasol</t>
  </si>
  <si>
    <t>Semillas zapallo o calabaza</t>
  </si>
  <si>
    <t>Tahini (pasta de sésamo)</t>
  </si>
  <si>
    <t>Huevo</t>
  </si>
  <si>
    <t>MCT oil</t>
  </si>
  <si>
    <t>Frambuesas</t>
  </si>
  <si>
    <t>Plátano/Banana</t>
  </si>
  <si>
    <t>Mantequilla de almendras</t>
  </si>
  <si>
    <t>Carne de vacuno/res (lomo)</t>
  </si>
  <si>
    <t>Queso (gauda)</t>
  </si>
  <si>
    <t>Avellanas</t>
  </si>
  <si>
    <t>Carbohidratos</t>
  </si>
  <si>
    <t>Grasas</t>
  </si>
  <si>
    <t>Calorías</t>
  </si>
  <si>
    <t>Kale</t>
  </si>
  <si>
    <t>Brócoli</t>
  </si>
  <si>
    <t>Grasa</t>
  </si>
  <si>
    <t>Carbohidratos netos</t>
  </si>
  <si>
    <t>Carbos Netos</t>
  </si>
  <si>
    <t>CALORÍAS</t>
  </si>
  <si>
    <t>Cantidad en gramos</t>
  </si>
  <si>
    <t>MACRONUTRIENTES (gramos)</t>
  </si>
  <si>
    <t>Tomate</t>
  </si>
  <si>
    <t>Acelga</t>
  </si>
  <si>
    <t>Espinacas</t>
  </si>
  <si>
    <t>Zapallo italiano</t>
  </si>
  <si>
    <t>Espárrago</t>
  </si>
  <si>
    <t>Repollitos de bruselas</t>
  </si>
  <si>
    <t>Budín de chía chocolate</t>
  </si>
  <si>
    <t xml:space="preserve">Budín de chía </t>
  </si>
  <si>
    <t>Granola Paleo</t>
  </si>
  <si>
    <t>Castañas de cajú</t>
  </si>
  <si>
    <t>Pistachos</t>
  </si>
  <si>
    <t>Smoothie energético</t>
  </si>
  <si>
    <t>Smoothie verde de kiwi</t>
  </si>
  <si>
    <t>Smoothie verde</t>
  </si>
  <si>
    <t>Yogur de coco</t>
  </si>
  <si>
    <t>Leche de frutos secos</t>
  </si>
  <si>
    <t>Leche de coco</t>
  </si>
  <si>
    <t>Latte de cúrcuma</t>
  </si>
  <si>
    <t>Pancakes de trigo sarraceno</t>
  </si>
  <si>
    <t>Souffle de calabaza butternut</t>
  </si>
  <si>
    <t>Kuchen de miga y arándanos</t>
  </si>
  <si>
    <t>Fudge de chocolate</t>
  </si>
  <si>
    <t>Bombones de chocolate y coco</t>
  </si>
  <si>
    <t>Batido energético de chocolate</t>
  </si>
  <si>
    <t>Banana bread paleo</t>
  </si>
  <si>
    <t>Muffin Zucchini y Zanahoria</t>
  </si>
  <si>
    <t>Soufflé de zanahorias</t>
  </si>
  <si>
    <t>Pancakes low carb coco</t>
  </si>
  <si>
    <t>Queso parmesano vegano</t>
  </si>
  <si>
    <t>Queso fresco vegano</t>
  </si>
  <si>
    <t>Queso crema vegano</t>
  </si>
  <si>
    <t>Mantequilla de frutos secos</t>
  </si>
  <si>
    <t>Kinutella</t>
  </si>
  <si>
    <t>Veganesa Zanahoria Jengibre</t>
  </si>
  <si>
    <t>Salsa TZATZIKI</t>
  </si>
  <si>
    <t>Salsa babaganoush</t>
  </si>
  <si>
    <t>Pesto paleo</t>
  </si>
  <si>
    <t>Snacks de linaza</t>
  </si>
  <si>
    <t>Crackers de almendras con semillas</t>
  </si>
  <si>
    <t>Soufflé de coliflor</t>
  </si>
  <si>
    <t>Soufflé de Brócoli</t>
  </si>
  <si>
    <t>Rollitos de huevo y espárrago</t>
  </si>
  <si>
    <t>Ricotta asada</t>
  </si>
  <si>
    <t>Frittata de coliflor</t>
  </si>
  <si>
    <t>Frittata o tortilla de huevos</t>
  </si>
  <si>
    <t>Zucchini Noodles con pesto espinaca</t>
  </si>
  <si>
    <t>Rolls de berenjena y queso crema</t>
  </si>
  <si>
    <t>Ratatouille</t>
  </si>
  <si>
    <t>Pino vegano</t>
  </si>
  <si>
    <t>Pescado al horno</t>
  </si>
  <si>
    <t>Papillote de pescado</t>
  </si>
  <si>
    <t>Papillote de congrio</t>
  </si>
  <si>
    <t>Merluza Austral con limón y tomillo</t>
  </si>
  <si>
    <t>Choritos en vino blanco</t>
  </si>
  <si>
    <t>Choritos en salsa de tomate</t>
  </si>
  <si>
    <t>Caldillo de congrio</t>
  </si>
  <si>
    <t>Pan Keto Hamburguesa  de harina de coco y almendras</t>
  </si>
  <si>
    <t>Sushi paleo</t>
  </si>
  <si>
    <t>Salteado de pollo con verduras</t>
  </si>
  <si>
    <t>Pollo grillado marinado en especias</t>
  </si>
  <si>
    <t>Pollo asado al horno</t>
  </si>
  <si>
    <t>Receta</t>
  </si>
  <si>
    <t>Proteína</t>
  </si>
  <si>
    <t>Azúcar</t>
  </si>
  <si>
    <t>Pollo a la cazadora</t>
  </si>
  <si>
    <t>Porciones</t>
  </si>
  <si>
    <t>Pechuga de pollo con limón y especias</t>
  </si>
  <si>
    <t>Minestrone de pollo</t>
  </si>
  <si>
    <t>Brocheta Slouvaki de pollo</t>
  </si>
  <si>
    <t>Nachos paleo saludables</t>
  </si>
  <si>
    <t>Filetitos de carne con papas fritas saludables</t>
  </si>
  <si>
    <t>Ossobuco a la cacerola</t>
  </si>
  <si>
    <t>Salteado de carne con verduras y salsa de tahini</t>
  </si>
  <si>
    <t>Plateada al jugo</t>
  </si>
  <si>
    <t>Mini albóndigas de cerdo</t>
  </si>
  <si>
    <t>Croquetas de carne</t>
  </si>
  <si>
    <t>Asado molido de carne</t>
  </si>
  <si>
    <t>Smoothie de berries</t>
  </si>
  <si>
    <t>Mini tartas triple sabor intenso</t>
  </si>
  <si>
    <t>Shakshuka</t>
  </si>
  <si>
    <t>Palta asada con huevos</t>
  </si>
  <si>
    <t>No</t>
  </si>
  <si>
    <t>Desayuno</t>
  </si>
  <si>
    <t>Almuerzo/cena</t>
  </si>
  <si>
    <t>Snacks y postres</t>
  </si>
  <si>
    <t>Desayunos</t>
  </si>
  <si>
    <t>Cena</t>
  </si>
  <si>
    <t>Almuerzo</t>
  </si>
  <si>
    <t>Información Nutricional en 100 gramos - Snacks y postres</t>
  </si>
  <si>
    <t>Información Nutricional recetas por porción - Snacks y postres</t>
  </si>
  <si>
    <t>Pizza base</t>
  </si>
  <si>
    <t>Butter Chicken</t>
  </si>
  <si>
    <t>Sopa zapallos italianos</t>
  </si>
  <si>
    <t>Sopa de zapallo</t>
  </si>
  <si>
    <t>Keto lasagna</t>
  </si>
  <si>
    <t>Butter chicken paleo</t>
  </si>
  <si>
    <t>Stir fry veggies</t>
  </si>
  <si>
    <t>Budín de chía y chocolate</t>
  </si>
  <si>
    <t>Pan Keto de harina de coco y almendras</t>
  </si>
  <si>
    <t>Pancakes low carb</t>
  </si>
  <si>
    <t>Smoothie bowl berries</t>
  </si>
  <si>
    <t>Bircher paleo</t>
  </si>
  <si>
    <t>Budín de chía y berries</t>
  </si>
  <si>
    <t>Budín de chía y arándanos</t>
  </si>
  <si>
    <t>BUDÍN DE CHÍA FRUTILLAS Y ARÁNDANOS</t>
  </si>
  <si>
    <t>Budín de chía blanca</t>
  </si>
  <si>
    <t>Pan trigo sarraceno</t>
  </si>
  <si>
    <t>Pan de quinoa y chia</t>
  </si>
  <si>
    <t>Pan de linaza rubia</t>
  </si>
  <si>
    <t>Pan Sandwich o tapaditos</t>
  </si>
  <si>
    <t>Porridge de amaranto</t>
  </si>
  <si>
    <t>Pasta de pollo</t>
  </si>
  <si>
    <t>Paté de pollo</t>
  </si>
  <si>
    <t>Pan Keto de almendras, linaza y maravilla</t>
  </si>
  <si>
    <t>Porridge Low Carb con plátano</t>
  </si>
  <si>
    <t>Pan keto Almendras y semillas</t>
  </si>
  <si>
    <t>Porridge Low Carb</t>
  </si>
  <si>
    <t>Crumble de peras y manzanas</t>
  </si>
  <si>
    <t>Fudge de chocolate y almendras</t>
  </si>
  <si>
    <t>Energy balls</t>
  </si>
  <si>
    <t>Chocolate tart</t>
  </si>
  <si>
    <t>Low carb panacotta</t>
  </si>
  <si>
    <t>Pasta (seca)</t>
  </si>
  <si>
    <t>Trigo Sarraceno (seco)</t>
  </si>
  <si>
    <t>Avena (seca)</t>
  </si>
  <si>
    <t>Palta/Aguacate</t>
  </si>
  <si>
    <t>Cerdo</t>
  </si>
  <si>
    <t>Cordero</t>
  </si>
  <si>
    <t>Mariscos</t>
  </si>
  <si>
    <t>Pechuga de pollo</t>
  </si>
  <si>
    <t>Pescado (salmón)</t>
  </si>
  <si>
    <t>Pollo muslo</t>
  </si>
  <si>
    <t>Repollo</t>
  </si>
  <si>
    <t>Zapallo</t>
  </si>
  <si>
    <t>Champiñones</t>
  </si>
  <si>
    <t>Lechuga</t>
  </si>
  <si>
    <t>Zanahorias</t>
  </si>
  <si>
    <t>Pimentón/Pimiento</t>
  </si>
  <si>
    <t>Información Nutricional en 100 gramos Desayunos</t>
  </si>
  <si>
    <t>Gramos por proción</t>
  </si>
  <si>
    <t>Pan de quinoa y semillas</t>
  </si>
  <si>
    <t>Ciclo</t>
  </si>
  <si>
    <t>Observaciones</t>
  </si>
  <si>
    <t>Keto y Balance</t>
  </si>
  <si>
    <t>Balance</t>
  </si>
  <si>
    <t>Consumir una presa de pollo con un pequeña porción de las verduras del caldo</t>
  </si>
  <si>
    <t>Consumir una porción de carne con un pequeña porción de las verduras del caldo</t>
  </si>
  <si>
    <t>Keto y balance</t>
  </si>
  <si>
    <t>En keto, reducir porción a la mitad</t>
  </si>
  <si>
    <t>En keto, reducir porción de verduras a la mitad</t>
  </si>
  <si>
    <t>Roast beef al horno (sin papas)</t>
  </si>
  <si>
    <t>Información Nutricional en 100 gramos - Almuerzos y cenas</t>
  </si>
  <si>
    <t>En keto, no más de 100 ml</t>
  </si>
  <si>
    <t>En keto, no más de 1 porción (32 g)</t>
  </si>
  <si>
    <t>En keto, no más de 1 porción (67 g)</t>
  </si>
  <si>
    <t>Alto en calorías</t>
  </si>
  <si>
    <t>No más de una porción.</t>
  </si>
  <si>
    <t>Ossobuco a la cacerola (Keto)</t>
  </si>
  <si>
    <t>Pollo a la cazadora (keto)</t>
  </si>
  <si>
    <t>Quinoa Bread</t>
  </si>
  <si>
    <t>ok</t>
  </si>
  <si>
    <t>Lentejas cocidas</t>
  </si>
  <si>
    <t>Garbanzos cocidos</t>
  </si>
  <si>
    <t>Porotos/Frijoles cocidos</t>
  </si>
  <si>
    <t>Seitan</t>
  </si>
  <si>
    <t>Tofu</t>
  </si>
  <si>
    <t>Tempeh</t>
  </si>
  <si>
    <t>Edamame</t>
  </si>
  <si>
    <t>Semillas de hemp</t>
  </si>
  <si>
    <t>Spirulina</t>
  </si>
  <si>
    <t>Levadura nutricional</t>
  </si>
  <si>
    <t>Suplemento proteína vegana Prana On</t>
  </si>
  <si>
    <t>Snacks y Postres</t>
  </si>
  <si>
    <t>Gramos</t>
  </si>
  <si>
    <t>Mix calorías</t>
  </si>
  <si>
    <t>Carbohidratos Netos</t>
  </si>
  <si>
    <t>Total</t>
  </si>
  <si>
    <t>Resumen del día</t>
  </si>
  <si>
    <t>Día 1</t>
  </si>
  <si>
    <t>Macronutrientes en gramos</t>
  </si>
  <si>
    <t>Día 7</t>
  </si>
  <si>
    <t>Día 6</t>
  </si>
  <si>
    <t>Día 5</t>
  </si>
  <si>
    <t>Día 4</t>
  </si>
  <si>
    <t>Día 2</t>
  </si>
  <si>
    <t>Día 3</t>
  </si>
  <si>
    <t>MENÚ SEMANAL</t>
  </si>
  <si>
    <t>Tocino</t>
  </si>
  <si>
    <t>Pescado blanco</t>
  </si>
  <si>
    <t>Naranja</t>
  </si>
  <si>
    <t>Mandarina</t>
  </si>
  <si>
    <t>Carne molida (magra)</t>
  </si>
  <si>
    <t>Carne molida</t>
  </si>
  <si>
    <t>1 cucharadita de aceite</t>
  </si>
  <si>
    <t>4.5 gramos</t>
  </si>
  <si>
    <t>1 cucharada de aceite</t>
  </si>
  <si>
    <t>14 gramos</t>
  </si>
  <si>
    <t>5 ml</t>
  </si>
  <si>
    <t>15 ml</t>
  </si>
  <si>
    <t>1 cucharada mantequilla de frutos secos</t>
  </si>
  <si>
    <t>16 gramos</t>
  </si>
  <si>
    <t>5 gramos</t>
  </si>
  <si>
    <t>1 cucharadita mantequilla de frutos secos</t>
  </si>
  <si>
    <t>Equivalencias</t>
  </si>
  <si>
    <t>Queso de cabra</t>
  </si>
  <si>
    <t>Cerveza</t>
  </si>
  <si>
    <t>Leche</t>
  </si>
  <si>
    <t>Crema</t>
  </si>
  <si>
    <t xml:space="preserve">Chocolate - Lindt Excellence 85% </t>
  </si>
  <si>
    <t>Coliflor</t>
  </si>
  <si>
    <t>Arroz de coliflor/caulirice</t>
  </si>
  <si>
    <t xml:space="preserve">Zucchini Noodles </t>
  </si>
  <si>
    <t>Zucchini</t>
  </si>
  <si>
    <t>Ensalada lista en 5 minutos</t>
  </si>
  <si>
    <t>Chips de camote</t>
  </si>
  <si>
    <t>Super soup</t>
  </si>
  <si>
    <t>Ajo</t>
  </si>
  <si>
    <t>Apio</t>
  </si>
  <si>
    <t>Arúgula</t>
  </si>
  <si>
    <t>Cebolla</t>
  </si>
  <si>
    <t>Vino blanco (ml)</t>
  </si>
  <si>
    <t>Vino tinto (ml)</t>
  </si>
  <si>
    <t>Whisky/Vodka/tequila/Destilados (ml)</t>
  </si>
  <si>
    <t>Champagne/espumante/Sparkling (ml)</t>
  </si>
  <si>
    <t>Atún enlatado en agua</t>
  </si>
  <si>
    <t>Camarones</t>
  </si>
  <si>
    <t>Huevo (1 unidad = 50 g)</t>
  </si>
  <si>
    <t>Jamón de cerdo</t>
  </si>
  <si>
    <t>Jamón de pavo</t>
  </si>
  <si>
    <t>Kefir</t>
  </si>
  <si>
    <t>Macadamia</t>
  </si>
  <si>
    <t>Miel de abejas</t>
  </si>
  <si>
    <t>Palmitos</t>
  </si>
  <si>
    <t>Pepino</t>
  </si>
  <si>
    <t>Quesillo</t>
  </si>
  <si>
    <t xml:space="preserve">Queso </t>
  </si>
  <si>
    <t>Queso Cottage</t>
  </si>
  <si>
    <t>Queso Ricotta</t>
  </si>
  <si>
    <t>Salchichas (Hot dog)</t>
  </si>
  <si>
    <t>suplemento Proteína Whey Isolada</t>
  </si>
  <si>
    <t>Betarraga</t>
  </si>
  <si>
    <t>Mayonesa</t>
  </si>
  <si>
    <t>Salmón</t>
  </si>
  <si>
    <t>Cetortillas Gold (porción = 35 g)</t>
  </si>
  <si>
    <t>Ensalada (verde + tomate)</t>
  </si>
  <si>
    <t>Nopales</t>
  </si>
  <si>
    <t>Pechuga de pavo sin piel (cocida/asada)</t>
  </si>
  <si>
    <t>alimento</t>
  </si>
  <si>
    <t>Pechuga de pollo (cocida/asada)</t>
  </si>
  <si>
    <t>Pizza margarita (de restaurant)</t>
  </si>
  <si>
    <t>Queso panela</t>
  </si>
  <si>
    <t>Tortilla de maíz</t>
  </si>
  <si>
    <t>Tortillas/crackers/tostadas de arroz</t>
  </si>
  <si>
    <t>Yogur de leche sin sabor</t>
  </si>
  <si>
    <t>Melón</t>
  </si>
  <si>
    <t>Sandía</t>
  </si>
  <si>
    <t>Damasco</t>
  </si>
  <si>
    <t>Durazno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</si>
</sst>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#,##0.0_);[Red]\(#,##0.0\)"/>
    <numFmt numFmtId="167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6796B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17600024414813E-2"/>
      </left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/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887081514938816E-2"/>
      </left>
      <right/>
      <top style="thin">
        <color theme="2" tint="-9.9887081514938816E-2"/>
      </top>
      <bottom style="thin">
        <color theme="2" tint="-9.9887081514938816E-2"/>
      </bottom>
      <diagonal/>
    </border>
    <border>
      <left/>
      <right/>
      <top style="thin">
        <color theme="2" tint="-9.9887081514938816E-2"/>
      </top>
      <bottom style="thin">
        <color theme="2" tint="-9.9887081514938816E-2"/>
      </bottom>
      <diagonal/>
    </border>
    <border>
      <left/>
      <right style="thin">
        <color theme="2" tint="-9.9887081514938816E-2"/>
      </right>
      <top style="thin">
        <color theme="2" tint="-9.9887081514938816E-2"/>
      </top>
      <bottom style="thin">
        <color theme="2" tint="-9.9887081514938816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2" tint="-9.9948118533890809E-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164" fontId="0" fillId="0" borderId="1" xfId="0" applyNumberFormat="1" applyFill="1" applyBorder="1" applyProtection="1">
      <protection locked="0"/>
    </xf>
    <xf numFmtId="0" fontId="0" fillId="6" borderId="0" xfId="0" applyFill="1"/>
    <xf numFmtId="0" fontId="0" fillId="0" borderId="12" xfId="0" applyBorder="1"/>
    <xf numFmtId="164" fontId="0" fillId="0" borderId="12" xfId="0" applyNumberFormat="1" applyBorder="1"/>
    <xf numFmtId="166" fontId="0" fillId="0" borderId="12" xfId="0" applyNumberFormat="1" applyBorder="1" applyAlignment="1">
      <alignment horizontal="right"/>
    </xf>
    <xf numFmtId="0" fontId="1" fillId="7" borderId="12" xfId="0" applyFont="1" applyFill="1" applyBorder="1"/>
    <xf numFmtId="0" fontId="1" fillId="7" borderId="12" xfId="0" applyFont="1" applyFill="1" applyBorder="1" applyAlignment="1">
      <alignment horizontal="center"/>
    </xf>
    <xf numFmtId="164" fontId="0" fillId="0" borderId="12" xfId="0" applyNumberFormat="1" applyFont="1" applyBorder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</xf>
    <xf numFmtId="164" fontId="2" fillId="3" borderId="1" xfId="0" applyNumberFormat="1" applyFont="1" applyFill="1" applyBorder="1" applyProtection="1"/>
    <xf numFmtId="165" fontId="2" fillId="5" borderId="1" xfId="0" applyNumberFormat="1" applyFont="1" applyFill="1" applyBorder="1" applyProtection="1"/>
    <xf numFmtId="164" fontId="0" fillId="3" borderId="1" xfId="0" applyNumberFormat="1" applyFill="1" applyBorder="1" applyProtection="1"/>
    <xf numFmtId="164" fontId="0" fillId="5" borderId="1" xfId="0" applyNumberFormat="1" applyFill="1" applyBorder="1" applyProtection="1"/>
    <xf numFmtId="165" fontId="0" fillId="5" borderId="1" xfId="0" applyNumberFormat="1" applyFill="1" applyBorder="1" applyProtection="1"/>
    <xf numFmtId="164" fontId="2" fillId="5" borderId="1" xfId="0" applyNumberFormat="1" applyFont="1" applyFill="1" applyBorder="1" applyProtection="1"/>
    <xf numFmtId="0" fontId="0" fillId="0" borderId="0" xfId="0" applyProtection="1"/>
    <xf numFmtId="164" fontId="2" fillId="0" borderId="0" xfId="0" applyNumberFormat="1" applyFont="1" applyProtection="1"/>
    <xf numFmtId="165" fontId="2" fillId="0" borderId="0" xfId="0" applyNumberFormat="1" applyFont="1" applyProtection="1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Fill="1" applyBorder="1" applyProtection="1"/>
    <xf numFmtId="3" fontId="0" fillId="0" borderId="0" xfId="0" applyNumberFormat="1" applyProtection="1"/>
    <xf numFmtId="0" fontId="4" fillId="2" borderId="9" xfId="0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Protection="1"/>
    <xf numFmtId="0" fontId="2" fillId="0" borderId="13" xfId="0" applyFont="1" applyBorder="1" applyProtection="1">
      <protection locked="0"/>
    </xf>
    <xf numFmtId="0" fontId="2" fillId="0" borderId="13" xfId="0" applyFont="1" applyBorder="1" applyAlignment="1" applyProtection="1">
      <alignment horizontal="center"/>
      <protection locked="0"/>
    </xf>
    <xf numFmtId="164" fontId="0" fillId="0" borderId="0" xfId="0" applyNumberFormat="1" applyFill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left"/>
    </xf>
    <xf numFmtId="164" fontId="2" fillId="3" borderId="16" xfId="0" applyNumberFormat="1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Protection="1"/>
    <xf numFmtId="0" fontId="2" fillId="0" borderId="14" xfId="0" applyFont="1" applyBorder="1" applyProtection="1">
      <protection locked="0"/>
    </xf>
    <xf numFmtId="0" fontId="2" fillId="5" borderId="2" xfId="0" applyFont="1" applyFill="1" applyBorder="1" applyAlignment="1" applyProtection="1">
      <alignment horizontal="left"/>
    </xf>
    <xf numFmtId="165" fontId="2" fillId="3" borderId="2" xfId="0" applyNumberFormat="1" applyFont="1" applyFill="1" applyBorder="1" applyProtection="1"/>
    <xf numFmtId="0" fontId="2" fillId="0" borderId="0" xfId="0" applyFont="1" applyFill="1" applyBorder="1" applyAlignment="1" applyProtection="1"/>
    <xf numFmtId="0" fontId="0" fillId="0" borderId="0" xfId="0" applyFont="1" applyProtection="1">
      <protection locked="0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/>
    <xf numFmtId="164" fontId="0" fillId="3" borderId="2" xfId="0" applyNumberFormat="1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1" fillId="8" borderId="2" xfId="0" applyFont="1" applyFill="1" applyBorder="1" applyAlignment="1" applyProtection="1">
      <alignment horizontal="left"/>
    </xf>
    <xf numFmtId="164" fontId="0" fillId="0" borderId="8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0" xfId="0" applyNumberFormat="1" applyFill="1" applyBorder="1"/>
    <xf numFmtId="0" fontId="0" fillId="0" borderId="21" xfId="0" applyBorder="1"/>
    <xf numFmtId="0" fontId="0" fillId="0" borderId="22" xfId="0" applyFill="1" applyBorder="1"/>
    <xf numFmtId="164" fontId="0" fillId="0" borderId="12" xfId="0" applyNumberFormat="1" applyFill="1" applyBorder="1"/>
    <xf numFmtId="0" fontId="0" fillId="0" borderId="12" xfId="0" applyFill="1" applyBorder="1"/>
    <xf numFmtId="0" fontId="0" fillId="0" borderId="0" xfId="0" applyFill="1" applyBorder="1"/>
    <xf numFmtId="0" fontId="0" fillId="0" borderId="22" xfId="0" applyBorder="1"/>
    <xf numFmtId="3" fontId="0" fillId="0" borderId="0" xfId="0" applyNumberFormat="1"/>
    <xf numFmtId="167" fontId="0" fillId="0" borderId="0" xfId="0" applyNumberFormat="1"/>
    <xf numFmtId="0" fontId="4" fillId="2" borderId="9" xfId="0" applyFont="1" applyFill="1" applyBorder="1" applyAlignment="1" applyProtection="1">
      <alignment horizontal="center" vertical="center" textRotation="90"/>
      <protection locked="0"/>
    </xf>
    <xf numFmtId="0" fontId="4" fillId="2" borderId="10" xfId="0" applyFont="1" applyFill="1" applyBorder="1" applyAlignment="1" applyProtection="1">
      <alignment horizontal="center" vertical="center" textRotation="90"/>
      <protection locked="0"/>
    </xf>
    <xf numFmtId="0" fontId="4" fillId="2" borderId="11" xfId="0" applyFont="1" applyFill="1" applyBorder="1" applyAlignment="1" applyProtection="1">
      <alignment horizontal="center" vertical="center" textRotation="90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textRotation="90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CBB68"/>
      <color rgb="FFCAE1B9"/>
      <color rgb="FF91D5DD"/>
      <color rgb="FF067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7</xdr:row>
      <xdr:rowOff>88900</xdr:rowOff>
    </xdr:from>
    <xdr:to>
      <xdr:col>1</xdr:col>
      <xdr:colOff>762000</xdr:colOff>
      <xdr:row>9</xdr:row>
      <xdr:rowOff>139700</xdr:rowOff>
    </xdr:to>
    <xdr:sp macro="" textlink="">
      <xdr:nvSpPr>
        <xdr:cNvPr id="2" name="Flecha abajo 1">
          <a:extLst>
            <a:ext uri="{FF2B5EF4-FFF2-40B4-BE49-F238E27FC236}">
              <a16:creationId xmlns:a16="http://schemas.microsoft.com/office/drawing/2014/main" id="{55BB2A76-669B-7049-ADA2-1F8F54EA2D30}"/>
            </a:ext>
          </a:extLst>
        </xdr:cNvPr>
        <xdr:cNvSpPr/>
      </xdr:nvSpPr>
      <xdr:spPr>
        <a:xfrm>
          <a:off x="1244600" y="1511300"/>
          <a:ext cx="3429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355600</xdr:colOff>
      <xdr:row>7</xdr:row>
      <xdr:rowOff>88900</xdr:rowOff>
    </xdr:from>
    <xdr:to>
      <xdr:col>2</xdr:col>
      <xdr:colOff>698500</xdr:colOff>
      <xdr:row>9</xdr:row>
      <xdr:rowOff>139700</xdr:rowOff>
    </xdr:to>
    <xdr:sp macro="" textlink="">
      <xdr:nvSpPr>
        <xdr:cNvPr id="3" name="Flecha abajo 2">
          <a:extLst>
            <a:ext uri="{FF2B5EF4-FFF2-40B4-BE49-F238E27FC236}">
              <a16:creationId xmlns:a16="http://schemas.microsoft.com/office/drawing/2014/main" id="{4BC15D2D-6CAB-0241-993C-90C8BF5C7EFF}"/>
            </a:ext>
          </a:extLst>
        </xdr:cNvPr>
        <xdr:cNvSpPr/>
      </xdr:nvSpPr>
      <xdr:spPr>
        <a:xfrm>
          <a:off x="4102100" y="1511300"/>
          <a:ext cx="34290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177800</xdr:colOff>
      <xdr:row>4</xdr:row>
      <xdr:rowOff>190500</xdr:rowOff>
    </xdr:from>
    <xdr:to>
      <xdr:col>1</xdr:col>
      <xdr:colOff>1028700</xdr:colOff>
      <xdr:row>7</xdr:row>
      <xdr:rowOff>63500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4DC1FCB-1905-9945-9320-AC8CAE1F1837}"/>
            </a:ext>
          </a:extLst>
        </xdr:cNvPr>
        <xdr:cNvSpPr txBox="1"/>
      </xdr:nvSpPr>
      <xdr:spPr>
        <a:xfrm>
          <a:off x="1003300" y="1003300"/>
          <a:ext cx="850900" cy="4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/>
            <a:t>Seleccionar</a:t>
          </a:r>
          <a:r>
            <a:rPr lang="es-ES_tradnl" sz="1100" b="1" baseline="0"/>
            <a:t> alimento</a:t>
          </a:r>
          <a:endParaRPr lang="es-ES_tradnl" sz="1100" b="1"/>
        </a:p>
      </xdr:txBody>
    </xdr:sp>
    <xdr:clientData/>
  </xdr:twoCellAnchor>
  <xdr:twoCellAnchor>
    <xdr:from>
      <xdr:col>1</xdr:col>
      <xdr:colOff>1714500</xdr:colOff>
      <xdr:row>4</xdr:row>
      <xdr:rowOff>190500</xdr:rowOff>
    </xdr:from>
    <xdr:to>
      <xdr:col>2</xdr:col>
      <xdr:colOff>1143000</xdr:colOff>
      <xdr:row>7</xdr:row>
      <xdr:rowOff>63500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4D0C51D-78AB-3340-8A55-6732B6FC6DCB}"/>
            </a:ext>
          </a:extLst>
        </xdr:cNvPr>
        <xdr:cNvSpPr txBox="1"/>
      </xdr:nvSpPr>
      <xdr:spPr>
        <a:xfrm>
          <a:off x="2540000" y="1003300"/>
          <a:ext cx="2349500" cy="4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/>
            <a:t>Ingresar</a:t>
          </a:r>
          <a:r>
            <a:rPr lang="es-ES_tradnl" sz="1100" b="1" baseline="0"/>
            <a:t> cantidad en gramos</a:t>
          </a:r>
          <a:endParaRPr lang="es-ES_tradnl" sz="1100" b="1"/>
        </a:p>
      </xdr:txBody>
    </xdr:sp>
    <xdr:clientData/>
  </xdr:twoCellAnchor>
  <xdr:twoCellAnchor editAs="oneCell">
    <xdr:from>
      <xdr:col>0</xdr:col>
      <xdr:colOff>88900</xdr:colOff>
      <xdr:row>0</xdr:row>
      <xdr:rowOff>101600</xdr:rowOff>
    </xdr:from>
    <xdr:to>
      <xdr:col>2</xdr:col>
      <xdr:colOff>25400</xdr:colOff>
      <xdr:row>2</xdr:row>
      <xdr:rowOff>477327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0DAE547-1747-C64E-9608-459B4A11B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101600"/>
          <a:ext cx="3690056" cy="77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1</xdr:row>
      <xdr:rowOff>101600</xdr:rowOff>
    </xdr:from>
    <xdr:to>
      <xdr:col>3</xdr:col>
      <xdr:colOff>190500</xdr:colOff>
      <xdr:row>5</xdr:row>
      <xdr:rowOff>64577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ADF868-580D-744E-A86A-06B8AD9E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101600"/>
          <a:ext cx="3683000" cy="7757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139700</xdr:rowOff>
    </xdr:from>
    <xdr:to>
      <xdr:col>2</xdr:col>
      <xdr:colOff>190500</xdr:colOff>
      <xdr:row>5</xdr:row>
      <xdr:rowOff>102677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658C0-167E-5942-B959-128533FA1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342900"/>
          <a:ext cx="3683000" cy="7757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127000</xdr:rowOff>
    </xdr:from>
    <xdr:to>
      <xdr:col>3</xdr:col>
      <xdr:colOff>101600</xdr:colOff>
      <xdr:row>5</xdr:row>
      <xdr:rowOff>89977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5A3F8-CB48-7941-9AAC-AD840BD65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330200"/>
          <a:ext cx="3683000" cy="7757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3225800</xdr:colOff>
      <xdr:row>4</xdr:row>
      <xdr:rowOff>166177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A1EFBE-3834-5B4E-98A8-888F91429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203200"/>
          <a:ext cx="3683000" cy="775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134-6468-F442-AAF9-5A2259D30B9C}">
  <dimension ref="A1:AW391"/>
  <sheetViews>
    <sheetView showGridLines="0" tabSelected="1" topLeftCell="C77" zoomScale="90" zoomScaleNormal="90" workbookViewId="0">
      <selection activeCell="I97" sqref="I97"/>
    </sheetView>
  </sheetViews>
  <sheetFormatPr baseColWidth="10" defaultRowHeight="16" outlineLevelCol="1" x14ac:dyDescent="0.2"/>
  <cols>
    <col min="1" max="1" width="10.83203125" style="10"/>
    <col min="2" max="2" width="38.33203125" style="10" bestFit="1" customWidth="1"/>
    <col min="3" max="3" width="17.6640625" style="10" bestFit="1" customWidth="1"/>
    <col min="4" max="4" width="30.6640625" style="10" bestFit="1" customWidth="1"/>
    <col min="5" max="5" width="17.6640625" style="10" customWidth="1"/>
    <col min="6" max="6" width="41.33203125" style="10" bestFit="1" customWidth="1"/>
    <col min="7" max="7" width="17.6640625" style="10" customWidth="1"/>
    <col min="8" max="8" width="33.83203125" style="10" bestFit="1" customWidth="1"/>
    <col min="9" max="9" width="17.6640625" style="10" customWidth="1"/>
    <col min="10" max="10" width="2.83203125" style="10" customWidth="1"/>
    <col min="11" max="11" width="35.1640625" style="10" bestFit="1" customWidth="1"/>
    <col min="12" max="12" width="10.83203125" style="10" bestFit="1" customWidth="1"/>
    <col min="13" max="13" width="9" style="10" bestFit="1" customWidth="1"/>
    <col min="14" max="14" width="11.1640625" style="10" bestFit="1" customWidth="1"/>
    <col min="15" max="15" width="14.83203125" style="10" bestFit="1" customWidth="1"/>
    <col min="16" max="16" width="6.1640625" style="10" bestFit="1" customWidth="1"/>
    <col min="17" max="29" width="3.1640625" style="10" customWidth="1"/>
    <col min="30" max="30" width="6.83203125" style="10" bestFit="1" customWidth="1"/>
    <col min="31" max="31" width="9" style="10" bestFit="1" customWidth="1"/>
    <col min="32" max="32" width="12" style="10" bestFit="1" customWidth="1"/>
    <col min="33" max="37" width="10.83203125" style="10"/>
    <col min="38" max="38" width="14.5" style="21" hidden="1" customWidth="1" outlineLevel="1"/>
    <col min="39" max="39" width="27.83203125" style="26" hidden="1" customWidth="1" outlineLevel="1"/>
    <col min="40" max="40" width="6.1640625" style="21" hidden="1" customWidth="1" outlineLevel="1"/>
    <col min="41" max="41" width="8.5" style="21" hidden="1" customWidth="1" outlineLevel="1"/>
    <col min="42" max="42" width="12.33203125" style="21" hidden="1" customWidth="1" outlineLevel="1"/>
    <col min="43" max="43" width="6.6640625" style="21" hidden="1" customWidth="1" outlineLevel="1"/>
    <col min="44" max="44" width="5.33203125" style="21" hidden="1" customWidth="1" outlineLevel="1"/>
    <col min="45" max="45" width="17.6640625" style="21" hidden="1" customWidth="1" outlineLevel="1"/>
    <col min="46" max="46" width="7.6640625" style="21" hidden="1" customWidth="1" outlineLevel="1"/>
    <col min="47" max="47" width="13.33203125" style="21" hidden="1" customWidth="1" outlineLevel="1"/>
    <col min="48" max="48" width="10.83203125" style="21" hidden="1" customWidth="1" outlineLevel="1"/>
    <col min="49" max="49" width="10.83203125" style="10" collapsed="1"/>
    <col min="50" max="16384" width="10.83203125" style="10"/>
  </cols>
  <sheetData>
    <row r="1" spans="1:48" x14ac:dyDescent="0.2">
      <c r="AN1" s="21">
        <v>9</v>
      </c>
      <c r="AO1" s="21">
        <v>4</v>
      </c>
      <c r="AS1" s="21">
        <v>4</v>
      </c>
      <c r="AV1" s="24"/>
    </row>
    <row r="2" spans="1:48" x14ac:dyDescent="0.2">
      <c r="N2" s="11">
        <v>9</v>
      </c>
      <c r="O2" s="11">
        <v>4</v>
      </c>
      <c r="P2" s="11">
        <v>4</v>
      </c>
      <c r="AL2" t="s">
        <v>25</v>
      </c>
      <c r="AM2" t="s">
        <v>119</v>
      </c>
      <c r="AN2" t="s">
        <v>52</v>
      </c>
      <c r="AO2" t="s">
        <v>120</v>
      </c>
      <c r="AP2" t="s">
        <v>47</v>
      </c>
      <c r="AQ2" t="s">
        <v>121</v>
      </c>
      <c r="AR2" t="s">
        <v>3</v>
      </c>
      <c r="AS2" t="s">
        <v>53</v>
      </c>
      <c r="AT2" t="s">
        <v>49</v>
      </c>
      <c r="AU2" t="s">
        <v>49</v>
      </c>
      <c r="AV2" t="s">
        <v>25</v>
      </c>
    </row>
    <row r="3" spans="1:48" ht="47" x14ac:dyDescent="0.55000000000000004">
      <c r="D3" s="71" t="s">
        <v>244</v>
      </c>
      <c r="E3" s="71"/>
      <c r="F3" s="71"/>
      <c r="G3" s="71"/>
      <c r="H3" s="71"/>
      <c r="I3" s="71"/>
      <c r="K3" s="30" t="s">
        <v>261</v>
      </c>
      <c r="AL3" t="s">
        <v>141</v>
      </c>
      <c r="AM3" t="s">
        <v>30</v>
      </c>
      <c r="AN3" s="1">
        <v>99</v>
      </c>
      <c r="AO3" s="1"/>
      <c r="AP3" s="1"/>
      <c r="AQ3" s="1"/>
      <c r="AR3" s="1"/>
      <c r="AS3" s="1">
        <f t="shared" ref="AS3:AS39" si="0">AP3-AR3</f>
        <v>0</v>
      </c>
      <c r="AT3" s="1">
        <v>892</v>
      </c>
      <c r="AU3" s="1">
        <v>892</v>
      </c>
      <c r="AV3" s="1" t="s">
        <v>24</v>
      </c>
    </row>
    <row r="4" spans="1:48" x14ac:dyDescent="0.2">
      <c r="K4" s="53" t="s">
        <v>251</v>
      </c>
      <c r="L4" s="50" t="s">
        <v>252</v>
      </c>
      <c r="M4" s="50" t="s">
        <v>255</v>
      </c>
      <c r="N4" s="47"/>
      <c r="O4" s="47"/>
      <c r="P4" s="47"/>
      <c r="AL4" t="s">
        <v>141</v>
      </c>
      <c r="AM4" t="s">
        <v>29</v>
      </c>
      <c r="AN4" s="1">
        <v>100</v>
      </c>
      <c r="AO4" s="1"/>
      <c r="AP4" s="1"/>
      <c r="AQ4" s="1"/>
      <c r="AR4" s="1"/>
      <c r="AS4" s="1">
        <f t="shared" si="0"/>
        <v>0</v>
      </c>
      <c r="AT4" s="1">
        <v>900</v>
      </c>
      <c r="AU4" s="1">
        <v>900</v>
      </c>
      <c r="AV4" s="1" t="s">
        <v>24</v>
      </c>
    </row>
    <row r="5" spans="1:48" x14ac:dyDescent="0.2">
      <c r="K5" s="53" t="s">
        <v>253</v>
      </c>
      <c r="L5" s="50" t="s">
        <v>254</v>
      </c>
      <c r="M5" s="50" t="s">
        <v>256</v>
      </c>
      <c r="N5" s="47"/>
      <c r="O5" s="47"/>
      <c r="P5" s="47"/>
      <c r="AL5" t="s">
        <v>141</v>
      </c>
      <c r="AM5" t="s">
        <v>28</v>
      </c>
      <c r="AN5" s="1">
        <v>10.7</v>
      </c>
      <c r="AO5" s="1">
        <v>0.8</v>
      </c>
      <c r="AP5" s="1">
        <v>6.3</v>
      </c>
      <c r="AQ5" s="1"/>
      <c r="AR5" s="1">
        <v>3.2</v>
      </c>
      <c r="AS5" s="1">
        <f t="shared" si="0"/>
        <v>3.0999999999999996</v>
      </c>
      <c r="AT5" s="1">
        <v>111.9</v>
      </c>
      <c r="AU5" s="1">
        <v>111.9</v>
      </c>
      <c r="AV5" s="1" t="s">
        <v>24</v>
      </c>
    </row>
    <row r="6" spans="1:48" x14ac:dyDescent="0.2">
      <c r="I6" s="34"/>
      <c r="J6" s="46"/>
      <c r="K6" s="53" t="s">
        <v>260</v>
      </c>
      <c r="L6" s="50" t="s">
        <v>259</v>
      </c>
      <c r="M6" s="51"/>
      <c r="N6" s="49"/>
      <c r="O6" s="49"/>
      <c r="P6" s="49"/>
      <c r="Q6" s="34"/>
      <c r="AL6" t="s">
        <v>141</v>
      </c>
      <c r="AM6" t="s">
        <v>59</v>
      </c>
      <c r="AN6" s="1">
        <v>0.1</v>
      </c>
      <c r="AO6" s="1">
        <v>1.9</v>
      </c>
      <c r="AP6" s="1">
        <v>4.0999999999999996</v>
      </c>
      <c r="AQ6" s="1">
        <v>1.1000000000000001</v>
      </c>
      <c r="AR6" s="1">
        <v>2.1</v>
      </c>
      <c r="AS6" s="1">
        <f t="shared" si="0"/>
        <v>1.9999999999999996</v>
      </c>
      <c r="AT6" s="1">
        <v>20</v>
      </c>
      <c r="AU6" s="1">
        <v>20</v>
      </c>
      <c r="AV6" s="1" t="s">
        <v>24</v>
      </c>
    </row>
    <row r="7" spans="1:48" x14ac:dyDescent="0.2">
      <c r="I7" s="34"/>
      <c r="J7" s="36"/>
      <c r="K7" s="53" t="s">
        <v>257</v>
      </c>
      <c r="L7" s="50" t="s">
        <v>258</v>
      </c>
      <c r="M7" s="52"/>
      <c r="N7" s="48"/>
      <c r="O7" s="48"/>
      <c r="P7" s="48"/>
      <c r="Q7" s="34"/>
      <c r="AL7" t="s">
        <v>141</v>
      </c>
      <c r="AM7" t="s">
        <v>274</v>
      </c>
      <c r="AN7" s="1">
        <v>0.5</v>
      </c>
      <c r="AO7">
        <v>6.4</v>
      </c>
      <c r="AP7">
        <v>33</v>
      </c>
      <c r="AQ7">
        <v>1</v>
      </c>
      <c r="AR7">
        <v>2.1</v>
      </c>
      <c r="AS7" s="1">
        <f t="shared" si="0"/>
        <v>30.9</v>
      </c>
      <c r="AT7" s="1">
        <v>149</v>
      </c>
      <c r="AU7" s="1">
        <v>149</v>
      </c>
      <c r="AV7" s="1" t="s">
        <v>24</v>
      </c>
    </row>
    <row r="8" spans="1:48" x14ac:dyDescent="0.2">
      <c r="I8" s="34"/>
      <c r="J8" s="34"/>
      <c r="M8" s="34"/>
      <c r="N8" s="34"/>
      <c r="O8" s="34"/>
      <c r="P8" s="34"/>
      <c r="Q8" s="34"/>
      <c r="AL8" t="s">
        <v>141</v>
      </c>
      <c r="AM8" t="s">
        <v>34</v>
      </c>
      <c r="AN8" s="1">
        <v>53</v>
      </c>
      <c r="AO8" s="1">
        <v>21</v>
      </c>
      <c r="AP8" s="1">
        <v>21</v>
      </c>
      <c r="AQ8" s="1">
        <v>4.9000000000000004</v>
      </c>
      <c r="AR8" s="1">
        <v>11</v>
      </c>
      <c r="AS8" s="1">
        <f t="shared" si="0"/>
        <v>10</v>
      </c>
      <c r="AT8" s="1">
        <v>598</v>
      </c>
      <c r="AU8" s="1">
        <v>598</v>
      </c>
      <c r="AV8" s="1" t="s">
        <v>24</v>
      </c>
    </row>
    <row r="9" spans="1:48" x14ac:dyDescent="0.2">
      <c r="AL9" t="s">
        <v>141</v>
      </c>
      <c r="AM9" t="s">
        <v>6</v>
      </c>
      <c r="AN9" s="1">
        <v>1.6</v>
      </c>
      <c r="AO9" s="1">
        <v>3.8</v>
      </c>
      <c r="AP9" s="1">
        <v>19</v>
      </c>
      <c r="AQ9" s="1"/>
      <c r="AR9" s="1">
        <v>2.1</v>
      </c>
      <c r="AS9" s="1">
        <f t="shared" si="0"/>
        <v>16.899999999999999</v>
      </c>
      <c r="AT9" s="1">
        <v>102</v>
      </c>
      <c r="AU9" s="1">
        <v>102</v>
      </c>
      <c r="AV9" s="1" t="s">
        <v>24</v>
      </c>
    </row>
    <row r="10" spans="1:48" x14ac:dyDescent="0.2">
      <c r="B10" s="12"/>
      <c r="AL10" t="s">
        <v>141</v>
      </c>
      <c r="AM10" t="s">
        <v>275</v>
      </c>
      <c r="AN10" s="1">
        <v>0.2</v>
      </c>
      <c r="AO10" s="1">
        <v>0.8</v>
      </c>
      <c r="AP10" s="1">
        <v>4</v>
      </c>
      <c r="AQ10" s="1">
        <v>2.4</v>
      </c>
      <c r="AR10" s="1">
        <v>1.6</v>
      </c>
      <c r="AS10" s="1">
        <f t="shared" si="0"/>
        <v>2.4</v>
      </c>
      <c r="AT10" s="1">
        <v>18</v>
      </c>
      <c r="AU10" s="1">
        <v>18</v>
      </c>
      <c r="AV10" s="1" t="s">
        <v>24</v>
      </c>
    </row>
    <row r="11" spans="1:48" ht="29" x14ac:dyDescent="0.2">
      <c r="B11" s="28" t="s">
        <v>140</v>
      </c>
      <c r="C11" s="13" t="s">
        <v>56</v>
      </c>
      <c r="D11" s="28" t="s">
        <v>145</v>
      </c>
      <c r="E11" s="13" t="s">
        <v>56</v>
      </c>
      <c r="F11" s="28" t="s">
        <v>144</v>
      </c>
      <c r="G11" s="13" t="s">
        <v>56</v>
      </c>
      <c r="H11" s="28" t="s">
        <v>230</v>
      </c>
      <c r="I11" s="13" t="s">
        <v>56</v>
      </c>
      <c r="K11" s="30" t="s">
        <v>235</v>
      </c>
      <c r="L11" s="31" t="s">
        <v>231</v>
      </c>
      <c r="M11" s="31" t="s">
        <v>49</v>
      </c>
      <c r="N11" s="31" t="s">
        <v>232</v>
      </c>
      <c r="AL11" t="s">
        <v>141</v>
      </c>
      <c r="AM11" t="s">
        <v>20</v>
      </c>
      <c r="AN11" s="1">
        <v>0.3</v>
      </c>
      <c r="AO11" s="1">
        <v>0.7</v>
      </c>
      <c r="AP11" s="1">
        <v>14</v>
      </c>
      <c r="AQ11" s="1">
        <v>10</v>
      </c>
      <c r="AR11" s="1">
        <v>2.4</v>
      </c>
      <c r="AS11" s="1">
        <f t="shared" si="0"/>
        <v>11.6</v>
      </c>
      <c r="AT11" s="1">
        <v>57</v>
      </c>
      <c r="AU11" s="1">
        <v>57</v>
      </c>
      <c r="AV11" s="1" t="s">
        <v>24</v>
      </c>
    </row>
    <row r="12" spans="1:48" x14ac:dyDescent="0.2">
      <c r="A12" s="65" t="s">
        <v>236</v>
      </c>
      <c r="B12" s="54" t="s">
        <v>198</v>
      </c>
      <c r="C12" s="55">
        <v>65</v>
      </c>
      <c r="D12" s="54" t="s">
        <v>306</v>
      </c>
      <c r="E12" s="55">
        <v>150</v>
      </c>
      <c r="F12" s="54" t="s">
        <v>306</v>
      </c>
      <c r="G12" s="55">
        <v>100</v>
      </c>
      <c r="H12" s="54" t="s">
        <v>21</v>
      </c>
      <c r="I12" s="55">
        <v>100</v>
      </c>
      <c r="K12" s="37" t="s">
        <v>26</v>
      </c>
      <c r="L12" s="29">
        <f>'Info día 1'!$C$13+'Info día 1'!$C$27+'Info día 1'!$C$41+'Info día 1'!$C$55</f>
        <v>118.95904714161124</v>
      </c>
      <c r="M12" s="29">
        <f>L12*4</f>
        <v>475.83618856644495</v>
      </c>
      <c r="N12" s="45">
        <f>IFERROR(L12*4/($L12*4+$L13*9+$L14*4),0)</f>
        <v>0.31662235563648755</v>
      </c>
      <c r="AL12" t="s">
        <v>141</v>
      </c>
      <c r="AM12" t="s">
        <v>4</v>
      </c>
      <c r="AN12" s="1">
        <v>1.2</v>
      </c>
      <c r="AO12" s="1">
        <v>4</v>
      </c>
      <c r="AP12" s="1">
        <v>27</v>
      </c>
      <c r="AQ12" s="1">
        <v>0</v>
      </c>
      <c r="AR12" s="1">
        <v>1.6</v>
      </c>
      <c r="AS12" s="1">
        <f t="shared" si="0"/>
        <v>25.4</v>
      </c>
      <c r="AT12" s="1">
        <v>136</v>
      </c>
      <c r="AU12" s="1">
        <v>136</v>
      </c>
      <c r="AV12" s="1" t="s">
        <v>24</v>
      </c>
    </row>
    <row r="13" spans="1:48" x14ac:dyDescent="0.2">
      <c r="A13" s="66"/>
      <c r="B13" s="54" t="s">
        <v>284</v>
      </c>
      <c r="C13" s="55">
        <v>100</v>
      </c>
      <c r="D13" s="54" t="s">
        <v>5</v>
      </c>
      <c r="E13" s="55">
        <v>120</v>
      </c>
      <c r="F13" s="54" t="s">
        <v>5</v>
      </c>
      <c r="G13" s="55">
        <v>120</v>
      </c>
      <c r="H13" s="54"/>
      <c r="I13" s="55"/>
      <c r="K13" s="37" t="s">
        <v>48</v>
      </c>
      <c r="L13" s="15">
        <f>'Info día 1'!$B$13+'Info día 1'!$B$27+'Info día 1'!$B$41+'Info día 1'!$B$55</f>
        <v>79.542652282921935</v>
      </c>
      <c r="M13" s="15">
        <f>L13*9</f>
        <v>715.88387054629743</v>
      </c>
      <c r="N13" s="45">
        <f>IFERROR(L13*9/($L12*4+$L13*9+$L14*4),0)</f>
        <v>0.47635056538555798</v>
      </c>
      <c r="AL13" t="s">
        <v>141</v>
      </c>
      <c r="AM13" t="s">
        <v>0</v>
      </c>
      <c r="AN13" s="1">
        <v>0.3</v>
      </c>
      <c r="AO13" s="1">
        <v>2.7</v>
      </c>
      <c r="AP13" s="1">
        <v>28.17</v>
      </c>
      <c r="AQ13" s="1">
        <v>0.05</v>
      </c>
      <c r="AR13" s="1">
        <v>0.4</v>
      </c>
      <c r="AS13" s="1">
        <f t="shared" si="0"/>
        <v>27.770000000000003</v>
      </c>
      <c r="AT13" s="1">
        <v>130</v>
      </c>
      <c r="AU13" s="1">
        <v>130</v>
      </c>
      <c r="AV13" s="1" t="s">
        <v>24</v>
      </c>
    </row>
    <row r="14" spans="1:48" x14ac:dyDescent="0.2">
      <c r="A14" s="66"/>
      <c r="B14" s="54" t="s">
        <v>1</v>
      </c>
      <c r="C14" s="55">
        <v>5</v>
      </c>
      <c r="D14" s="54" t="s">
        <v>302</v>
      </c>
      <c r="E14" s="55">
        <v>50</v>
      </c>
      <c r="F14" s="54" t="s">
        <v>302</v>
      </c>
      <c r="G14" s="55">
        <v>50</v>
      </c>
      <c r="H14" s="54"/>
      <c r="I14" s="55"/>
      <c r="K14" s="37" t="s">
        <v>233</v>
      </c>
      <c r="L14" s="15">
        <f>'Info día 1'!$D$13+'Info día 1'!$D$27+'Info día 1'!$D$41+'Info día 1'!$D$55</f>
        <v>77.782707409338926</v>
      </c>
      <c r="M14" s="15">
        <f>L14*4</f>
        <v>311.1308296373557</v>
      </c>
      <c r="N14" s="45">
        <f>IFERROR(L14*4/($L12*4+$L13*9+$L14*4),0)</f>
        <v>0.20702707897795453</v>
      </c>
      <c r="AL14" t="s">
        <v>141</v>
      </c>
      <c r="AM14" t="s">
        <v>268</v>
      </c>
      <c r="AN14" s="63">
        <v>0.88235294117647056</v>
      </c>
      <c r="AO14" s="63">
        <v>2.2549019607843133</v>
      </c>
      <c r="AP14" s="63">
        <v>5.8823529411764701</v>
      </c>
      <c r="AQ14" s="63">
        <v>1.7647058823529411</v>
      </c>
      <c r="AR14" s="63">
        <v>2.3529411764705879</v>
      </c>
      <c r="AS14" s="1">
        <f t="shared" si="0"/>
        <v>3.5294117647058822</v>
      </c>
      <c r="AT14" s="63">
        <v>34.313725490196077</v>
      </c>
      <c r="AU14" s="63">
        <v>34.313725490196077</v>
      </c>
      <c r="AV14" s="1" t="s">
        <v>119</v>
      </c>
    </row>
    <row r="15" spans="1:48" x14ac:dyDescent="0.2">
      <c r="A15" s="66"/>
      <c r="B15" s="54" t="s">
        <v>162</v>
      </c>
      <c r="C15" s="55">
        <v>100</v>
      </c>
      <c r="D15" s="54" t="s">
        <v>62</v>
      </c>
      <c r="E15" s="55">
        <v>30</v>
      </c>
      <c r="F15" s="54" t="s">
        <v>62</v>
      </c>
      <c r="G15" s="55">
        <v>30</v>
      </c>
      <c r="H15" s="54"/>
      <c r="I15" s="2"/>
      <c r="K15" s="44" t="s">
        <v>234</v>
      </c>
      <c r="L15" s="20">
        <f>SUM(L12:L14)</f>
        <v>276.28440683387208</v>
      </c>
      <c r="M15" s="20">
        <f>'Info día 1'!$E$13+'Info día 1'!$E$27+'Info día 1'!$E$41+'Info día 1'!$E$55</f>
        <v>1590.987274418098</v>
      </c>
      <c r="N15" s="16">
        <f>SUM(N12:N14)</f>
        <v>1</v>
      </c>
      <c r="AL15" t="s">
        <v>141</v>
      </c>
      <c r="AM15" t="s">
        <v>2</v>
      </c>
      <c r="AN15" s="1">
        <v>0.8</v>
      </c>
      <c r="AO15" s="1">
        <v>2.3199999999999998</v>
      </c>
      <c r="AP15" s="1">
        <v>24</v>
      </c>
      <c r="AQ15" s="1">
        <v>0</v>
      </c>
      <c r="AR15" s="1">
        <v>1.8</v>
      </c>
      <c r="AS15" s="1">
        <f t="shared" si="0"/>
        <v>22.2</v>
      </c>
      <c r="AT15" s="1">
        <v>112</v>
      </c>
      <c r="AU15" s="1">
        <v>112</v>
      </c>
      <c r="AV15" s="1" t="s">
        <v>24</v>
      </c>
    </row>
    <row r="16" spans="1:48" x14ac:dyDescent="0.2">
      <c r="A16" s="66"/>
      <c r="B16" s="54" t="s">
        <v>66</v>
      </c>
      <c r="C16" s="55">
        <v>35</v>
      </c>
      <c r="D16" s="54" t="s">
        <v>183</v>
      </c>
      <c r="E16" s="55">
        <v>60</v>
      </c>
      <c r="F16" s="54" t="s">
        <v>29</v>
      </c>
      <c r="G16" s="55">
        <v>5</v>
      </c>
      <c r="H16" s="54"/>
      <c r="I16" s="2"/>
      <c r="AL16" t="s">
        <v>141</v>
      </c>
      <c r="AM16" t="s">
        <v>276</v>
      </c>
      <c r="AN16" s="1">
        <v>0.7</v>
      </c>
      <c r="AO16" s="1">
        <v>2.6</v>
      </c>
      <c r="AP16" s="1">
        <v>3.7</v>
      </c>
      <c r="AQ16" s="1">
        <v>2.1</v>
      </c>
      <c r="AR16" s="1">
        <v>1.6</v>
      </c>
      <c r="AS16" s="1">
        <f t="shared" si="0"/>
        <v>2.1</v>
      </c>
      <c r="AT16" s="1">
        <v>25</v>
      </c>
      <c r="AU16" s="1">
        <v>25</v>
      </c>
      <c r="AV16" s="1" t="s">
        <v>24</v>
      </c>
    </row>
    <row r="17" spans="1:48" x14ac:dyDescent="0.2">
      <c r="A17" s="66"/>
      <c r="B17" s="54"/>
      <c r="C17" s="2"/>
      <c r="D17" s="54" t="s">
        <v>29</v>
      </c>
      <c r="E17" s="55">
        <v>5</v>
      </c>
      <c r="F17" s="54"/>
      <c r="G17" s="55"/>
      <c r="H17" s="54"/>
      <c r="I17" s="2"/>
      <c r="L17" s="68" t="s">
        <v>237</v>
      </c>
      <c r="M17" s="69"/>
      <c r="N17" s="69"/>
      <c r="O17" s="70"/>
      <c r="AL17" t="s">
        <v>141</v>
      </c>
      <c r="AM17" t="s">
        <v>134</v>
      </c>
      <c r="AN17" s="1">
        <v>5.10948905109489</v>
      </c>
      <c r="AO17" s="1">
        <v>14.598540145985401</v>
      </c>
      <c r="AP17" s="1">
        <v>2.773722627737226</v>
      </c>
      <c r="AQ17" s="1">
        <v>1.2408759124087592</v>
      </c>
      <c r="AR17" s="1">
        <v>0.65693430656934304</v>
      </c>
      <c r="AS17" s="1">
        <f t="shared" si="0"/>
        <v>2.1167883211678831</v>
      </c>
      <c r="AT17" s="1">
        <v>117.51824817518248</v>
      </c>
      <c r="AU17" s="1">
        <v>117.51824817518248</v>
      </c>
      <c r="AV17" s="1" t="s">
        <v>119</v>
      </c>
    </row>
    <row r="18" spans="1:48" x14ac:dyDescent="0.2">
      <c r="A18" s="66"/>
      <c r="B18" s="54"/>
      <c r="C18" s="2"/>
      <c r="D18" s="54"/>
      <c r="E18" s="55"/>
      <c r="F18" s="54"/>
      <c r="G18" s="55"/>
      <c r="H18" s="54"/>
      <c r="I18" s="2"/>
      <c r="L18" s="43" t="s">
        <v>140</v>
      </c>
      <c r="M18" s="38" t="s">
        <v>145</v>
      </c>
      <c r="N18" s="38" t="s">
        <v>144</v>
      </c>
      <c r="O18" s="38" t="s">
        <v>142</v>
      </c>
      <c r="P18" s="38" t="s">
        <v>234</v>
      </c>
      <c r="AL18" t="s">
        <v>141</v>
      </c>
      <c r="AM18" t="s">
        <v>282</v>
      </c>
      <c r="AN18" s="1">
        <v>3</v>
      </c>
      <c r="AO18" s="1">
        <v>24</v>
      </c>
      <c r="AP18"/>
      <c r="AQ18"/>
      <c r="AR18"/>
      <c r="AS18" s="1">
        <f t="shared" si="0"/>
        <v>0</v>
      </c>
      <c r="AT18" s="1">
        <v>128</v>
      </c>
      <c r="AU18" s="1">
        <v>128</v>
      </c>
      <c r="AV18" s="1" t="s">
        <v>24</v>
      </c>
    </row>
    <row r="19" spans="1:48" x14ac:dyDescent="0.2">
      <c r="A19" s="66"/>
      <c r="B19" s="54"/>
      <c r="C19" s="2"/>
      <c r="D19" s="54"/>
      <c r="E19" s="2"/>
      <c r="F19" s="54"/>
      <c r="G19" s="2"/>
      <c r="H19" s="54"/>
      <c r="I19" s="2"/>
      <c r="K19" s="37" t="s">
        <v>26</v>
      </c>
      <c r="L19" s="29">
        <f>'Info día 1'!$C$13</f>
        <v>25.942768071843794</v>
      </c>
      <c r="M19" s="29">
        <f>'Info día 1'!$C$27</f>
        <v>54.519767441860466</v>
      </c>
      <c r="N19" s="29">
        <f>'Info día 1'!$C$41</f>
        <v>37.796511627906973</v>
      </c>
      <c r="O19" s="29">
        <f>'Info día 1'!$C$55</f>
        <v>0.7</v>
      </c>
      <c r="P19" s="20">
        <f>SUM(L19:O19)</f>
        <v>118.95904714161124</v>
      </c>
      <c r="AL19" t="s">
        <v>141</v>
      </c>
      <c r="AM19" t="s">
        <v>46</v>
      </c>
      <c r="AN19" s="1">
        <v>62</v>
      </c>
      <c r="AO19" s="1">
        <v>15</v>
      </c>
      <c r="AP19" s="1">
        <v>17</v>
      </c>
      <c r="AQ19" s="1">
        <v>4.9000000000000004</v>
      </c>
      <c r="AR19" s="1">
        <v>9.4</v>
      </c>
      <c r="AS19" s="1">
        <f t="shared" si="0"/>
        <v>7.6</v>
      </c>
      <c r="AT19" s="1">
        <v>646</v>
      </c>
      <c r="AU19" s="1">
        <v>646</v>
      </c>
      <c r="AV19" s="1" t="s">
        <v>24</v>
      </c>
    </row>
    <row r="20" spans="1:48" x14ac:dyDescent="0.2">
      <c r="A20" s="66"/>
      <c r="B20" s="54"/>
      <c r="C20" s="2"/>
      <c r="D20" s="54"/>
      <c r="E20" s="2"/>
      <c r="F20" s="54"/>
      <c r="G20" s="2"/>
      <c r="H20" s="54"/>
      <c r="I20" s="2"/>
      <c r="K20" s="37" t="s">
        <v>48</v>
      </c>
      <c r="L20" s="15">
        <f>'Info día 1'!$B$13</f>
        <v>46.351024375945187</v>
      </c>
      <c r="M20" s="15">
        <f>'Info día 1'!$B$27</f>
        <v>21.846976744186048</v>
      </c>
      <c r="N20" s="15">
        <f>'Info día 1'!$B$41</f>
        <v>11.044651162790696</v>
      </c>
      <c r="O20" s="15">
        <f>'Info día 1'!$B$55</f>
        <v>0.3</v>
      </c>
      <c r="P20" s="20">
        <f t="shared" ref="P20:P21" si="1">SUM(L20:O20)</f>
        <v>79.542652282921935</v>
      </c>
      <c r="AL20" t="s">
        <v>141</v>
      </c>
      <c r="AM20" t="s">
        <v>182</v>
      </c>
      <c r="AN20" s="1">
        <v>6.5</v>
      </c>
      <c r="AO20" s="1">
        <v>13</v>
      </c>
      <c r="AP20" s="1">
        <v>68</v>
      </c>
      <c r="AQ20" s="1">
        <v>1</v>
      </c>
      <c r="AR20" s="1">
        <v>10</v>
      </c>
      <c r="AS20" s="1">
        <f t="shared" si="0"/>
        <v>58</v>
      </c>
      <c r="AT20" s="1">
        <v>379</v>
      </c>
      <c r="AU20" s="1">
        <v>379</v>
      </c>
      <c r="AV20" s="1" t="s">
        <v>24</v>
      </c>
    </row>
    <row r="21" spans="1:48" x14ac:dyDescent="0.2">
      <c r="A21" s="66"/>
      <c r="B21" s="54"/>
      <c r="C21" s="2"/>
      <c r="D21" s="54"/>
      <c r="E21" s="2"/>
      <c r="F21" s="54"/>
      <c r="G21" s="2"/>
      <c r="H21" s="54"/>
      <c r="I21" s="2"/>
      <c r="K21" s="39" t="s">
        <v>233</v>
      </c>
      <c r="L21" s="40">
        <f>'Info día 1'!$D$13</f>
        <v>23.643934846162029</v>
      </c>
      <c r="M21" s="40">
        <f>'Info día 1'!$D$27</f>
        <v>24.759386281588444</v>
      </c>
      <c r="N21" s="40">
        <f>'Info día 1'!$D$41</f>
        <v>23.679386281588446</v>
      </c>
      <c r="O21" s="40">
        <f>'Info día 1'!$D$55</f>
        <v>5.7</v>
      </c>
      <c r="P21" s="20">
        <f t="shared" si="1"/>
        <v>77.782707409338926</v>
      </c>
      <c r="AL21" t="s">
        <v>142</v>
      </c>
      <c r="AM21" t="s">
        <v>82</v>
      </c>
      <c r="AN21" s="63">
        <v>18.333333333333332</v>
      </c>
      <c r="AO21" s="63">
        <v>8.0952380952380949</v>
      </c>
      <c r="AP21" s="63">
        <v>18.571428571428569</v>
      </c>
      <c r="AQ21" s="63">
        <v>7.6190476190476195</v>
      </c>
      <c r="AR21" s="63">
        <v>4.0476190476190474</v>
      </c>
      <c r="AS21" s="1">
        <f t="shared" si="0"/>
        <v>14.523809523809522</v>
      </c>
      <c r="AT21" s="63">
        <v>261.90476190476193</v>
      </c>
      <c r="AU21" s="63">
        <v>261.90476190476193</v>
      </c>
      <c r="AV21" s="1" t="s">
        <v>119</v>
      </c>
    </row>
    <row r="22" spans="1:48" x14ac:dyDescent="0.2">
      <c r="A22" s="67"/>
      <c r="B22" s="54"/>
      <c r="C22" s="2"/>
      <c r="D22" s="54"/>
      <c r="E22" s="2"/>
      <c r="F22" s="54"/>
      <c r="G22" s="2"/>
      <c r="H22" s="54"/>
      <c r="I22" s="2"/>
      <c r="K22" s="41"/>
      <c r="L22" s="42"/>
      <c r="M22" s="42"/>
      <c r="N22" s="42"/>
      <c r="O22" s="34"/>
      <c r="AL22" t="s">
        <v>143</v>
      </c>
      <c r="AM22" t="s">
        <v>81</v>
      </c>
      <c r="AN22" s="1">
        <v>7.6305220883534135</v>
      </c>
      <c r="AO22" s="1">
        <v>2.4899598393574296</v>
      </c>
      <c r="AP22" s="1">
        <v>9.6385542168674689</v>
      </c>
      <c r="AQ22" s="1">
        <v>3.3734939759036147</v>
      </c>
      <c r="AR22" s="1">
        <v>3.1325301204819276</v>
      </c>
      <c r="AS22" s="1">
        <f t="shared" si="0"/>
        <v>6.5060240963855414</v>
      </c>
      <c r="AT22" s="1">
        <v>110.44176706827309</v>
      </c>
      <c r="AU22" s="1">
        <v>110.44176706827309</v>
      </c>
      <c r="AV22" s="1" t="s">
        <v>119</v>
      </c>
    </row>
    <row r="23" spans="1:48" x14ac:dyDescent="0.2">
      <c r="AL23" t="s">
        <v>141</v>
      </c>
      <c r="AM23" t="s">
        <v>298</v>
      </c>
      <c r="AN23" s="1">
        <v>0.2</v>
      </c>
      <c r="AO23" s="1">
        <v>1.7</v>
      </c>
      <c r="AP23" s="1">
        <v>10</v>
      </c>
      <c r="AQ23" s="1">
        <v>8</v>
      </c>
      <c r="AR23" s="1">
        <v>2</v>
      </c>
      <c r="AS23" s="1">
        <f t="shared" si="0"/>
        <v>8</v>
      </c>
      <c r="AT23" s="1">
        <v>44</v>
      </c>
      <c r="AU23" s="1">
        <v>44</v>
      </c>
      <c r="AV23" s="1" t="s">
        <v>24</v>
      </c>
    </row>
    <row r="24" spans="1:48" x14ac:dyDescent="0.2">
      <c r="B24" s="12"/>
      <c r="AL24" t="s">
        <v>143</v>
      </c>
      <c r="AM24" t="s">
        <v>159</v>
      </c>
      <c r="AN24" s="1">
        <v>9.9290780141843982</v>
      </c>
      <c r="AO24" s="1">
        <v>3.4751773049645394</v>
      </c>
      <c r="AP24" s="1">
        <v>10.638297872340425</v>
      </c>
      <c r="AQ24" s="1">
        <v>4.6099290780141846</v>
      </c>
      <c r="AR24" s="1">
        <v>3.9007092198581561</v>
      </c>
      <c r="AS24" s="1">
        <f t="shared" si="0"/>
        <v>6.7375886524822697</v>
      </c>
      <c r="AT24" s="1">
        <v>140.42553191489361</v>
      </c>
      <c r="AU24" s="1">
        <v>140.42553191489361</v>
      </c>
      <c r="AV24" s="1" t="s">
        <v>119</v>
      </c>
    </row>
    <row r="25" spans="1:48" ht="29" x14ac:dyDescent="0.2">
      <c r="B25" s="28" t="s">
        <v>140</v>
      </c>
      <c r="C25" s="13" t="s">
        <v>56</v>
      </c>
      <c r="D25" s="28" t="s">
        <v>145</v>
      </c>
      <c r="E25" s="13" t="s">
        <v>56</v>
      </c>
      <c r="F25" s="28" t="s">
        <v>144</v>
      </c>
      <c r="G25" s="13" t="s">
        <v>56</v>
      </c>
      <c r="H25" s="28" t="s">
        <v>230</v>
      </c>
      <c r="I25" s="13" t="s">
        <v>56</v>
      </c>
      <c r="K25" s="30" t="s">
        <v>235</v>
      </c>
      <c r="L25" s="31" t="s">
        <v>231</v>
      </c>
      <c r="M25" s="31" t="s">
        <v>49</v>
      </c>
      <c r="N25" s="31" t="s">
        <v>232</v>
      </c>
      <c r="AL25" t="s">
        <v>142</v>
      </c>
      <c r="AM25" t="s">
        <v>80</v>
      </c>
      <c r="AN25" s="63">
        <v>23.076923076923077</v>
      </c>
      <c r="AO25" s="63">
        <v>3.8461538461538463</v>
      </c>
      <c r="AP25" s="63">
        <v>32.692307692307693</v>
      </c>
      <c r="AQ25" s="63">
        <v>21.153846153846153</v>
      </c>
      <c r="AR25" s="63">
        <v>6.3461538461538458</v>
      </c>
      <c r="AS25" s="1">
        <f t="shared" si="0"/>
        <v>26.346153846153847</v>
      </c>
      <c r="AT25" s="63">
        <v>350</v>
      </c>
      <c r="AU25" s="63">
        <v>350</v>
      </c>
      <c r="AV25" s="1" t="s">
        <v>119</v>
      </c>
    </row>
    <row r="26" spans="1:48" x14ac:dyDescent="0.2">
      <c r="A26" s="65" t="s">
        <v>242</v>
      </c>
      <c r="B26" s="54" t="s">
        <v>198</v>
      </c>
      <c r="C26" s="55">
        <v>65</v>
      </c>
      <c r="D26" s="54" t="s">
        <v>246</v>
      </c>
      <c r="E26" s="55">
        <v>180</v>
      </c>
      <c r="F26" s="54" t="s">
        <v>246</v>
      </c>
      <c r="G26" s="55">
        <v>150</v>
      </c>
      <c r="H26" s="54" t="s">
        <v>21</v>
      </c>
      <c r="I26" s="55">
        <v>100</v>
      </c>
      <c r="K26" s="37" t="s">
        <v>26</v>
      </c>
      <c r="L26" s="29">
        <f>'Info día 2'!$C$13+'Info día 2'!$C$27+'Info día 2'!$C$41+'Info día 2'!$C$55</f>
        <v>122.0227680718438</v>
      </c>
      <c r="M26" s="29">
        <f>L26*4</f>
        <v>488.0910722873752</v>
      </c>
      <c r="N26" s="45">
        <f>IFERROR(L26*4/($L26*4+$L27*9+$L28*4),0)</f>
        <v>0.31486067374853766</v>
      </c>
      <c r="AL26" t="s">
        <v>141</v>
      </c>
      <c r="AM26" t="s">
        <v>126</v>
      </c>
      <c r="AN26" s="1">
        <v>8.4967320261437909</v>
      </c>
      <c r="AO26" s="1">
        <v>19.607843137254903</v>
      </c>
      <c r="AP26" s="1">
        <v>0.45751633986928103</v>
      </c>
      <c r="AQ26" s="1">
        <v>0.19607843137254902</v>
      </c>
      <c r="AR26" s="1">
        <v>6.535947712418301E-2</v>
      </c>
      <c r="AS26" s="1">
        <f t="shared" si="0"/>
        <v>0.39215686274509803</v>
      </c>
      <c r="AT26" s="1">
        <v>160.78431372549019</v>
      </c>
      <c r="AU26" s="1">
        <v>160.78431372549019</v>
      </c>
      <c r="AV26" s="1" t="s">
        <v>119</v>
      </c>
    </row>
    <row r="27" spans="1:48" x14ac:dyDescent="0.2">
      <c r="A27" s="66"/>
      <c r="B27" s="54" t="s">
        <v>284</v>
      </c>
      <c r="C27" s="55">
        <v>100</v>
      </c>
      <c r="D27" s="54" t="s">
        <v>1</v>
      </c>
      <c r="E27" s="55">
        <v>5</v>
      </c>
      <c r="F27" s="54" t="s">
        <v>1</v>
      </c>
      <c r="G27" s="55">
        <v>5</v>
      </c>
      <c r="H27" s="54"/>
      <c r="I27" s="55"/>
      <c r="K27" s="37" t="s">
        <v>48</v>
      </c>
      <c r="L27" s="15">
        <f>'Info día 2'!$B$13+'Info día 2'!$B$27+'Info día 2'!$B$41+'Info día 2'!$B$55</f>
        <v>81.831024375945177</v>
      </c>
      <c r="M27" s="15">
        <f>L27*9</f>
        <v>736.47921938350657</v>
      </c>
      <c r="N27" s="45">
        <f>IFERROR(L27*9/($L26*4+$L27*9+$L28*4),0)</f>
        <v>0.47509236776278951</v>
      </c>
      <c r="AL27" t="s">
        <v>141</v>
      </c>
      <c r="AM27" t="s">
        <v>51</v>
      </c>
      <c r="AN27" s="1">
        <v>0.4</v>
      </c>
      <c r="AO27" s="1">
        <v>2.4</v>
      </c>
      <c r="AP27" s="1">
        <v>7.2</v>
      </c>
      <c r="AQ27" s="1">
        <v>1.4</v>
      </c>
      <c r="AR27" s="1">
        <v>3.3</v>
      </c>
      <c r="AS27" s="1">
        <f t="shared" si="0"/>
        <v>3.9000000000000004</v>
      </c>
      <c r="AT27" s="1">
        <v>35</v>
      </c>
      <c r="AU27" s="1">
        <v>35</v>
      </c>
      <c r="AV27" s="1" t="s">
        <v>24</v>
      </c>
    </row>
    <row r="28" spans="1:48" x14ac:dyDescent="0.2">
      <c r="A28" s="66"/>
      <c r="B28" s="54" t="s">
        <v>1</v>
      </c>
      <c r="C28" s="55">
        <v>5</v>
      </c>
      <c r="D28" s="54" t="s">
        <v>9</v>
      </c>
      <c r="E28" s="55">
        <v>120</v>
      </c>
      <c r="F28" s="54" t="s">
        <v>9</v>
      </c>
      <c r="G28" s="55">
        <v>120</v>
      </c>
      <c r="H28" s="54"/>
      <c r="I28" s="55"/>
      <c r="K28" s="37" t="s">
        <v>233</v>
      </c>
      <c r="L28" s="15">
        <f>'Info día 2'!$D$13+'Info día 2'!$D$27+'Info día 2'!$D$41+'Info día 2'!$D$55</f>
        <v>81.40270740933893</v>
      </c>
      <c r="M28" s="15">
        <f>L28*4</f>
        <v>325.61082963735572</v>
      </c>
      <c r="N28" s="45">
        <f>IFERROR(L28*4/($L26*4+$L27*9+$L28*4),0)</f>
        <v>0.21004695848867289</v>
      </c>
      <c r="AL28" t="s">
        <v>141</v>
      </c>
      <c r="AM28" t="s">
        <v>65</v>
      </c>
      <c r="AN28" s="1">
        <v>4.716981132075472</v>
      </c>
      <c r="AO28" s="1">
        <v>2.641509433962264</v>
      </c>
      <c r="AP28" s="1">
        <v>8.2075471698113205</v>
      </c>
      <c r="AQ28" s="1">
        <v>1.320754716981132</v>
      </c>
      <c r="AR28" s="1">
        <v>4.5283018867924527</v>
      </c>
      <c r="AS28" s="1">
        <f t="shared" si="0"/>
        <v>3.6792452830188678</v>
      </c>
      <c r="AT28" s="1">
        <v>82.075471698113205</v>
      </c>
      <c r="AU28" s="1">
        <v>82.075471698113205</v>
      </c>
      <c r="AV28" s="1" t="s">
        <v>119</v>
      </c>
    </row>
    <row r="29" spans="1:48" x14ac:dyDescent="0.2">
      <c r="A29" s="66"/>
      <c r="B29" s="54" t="s">
        <v>162</v>
      </c>
      <c r="C29" s="55">
        <v>100</v>
      </c>
      <c r="D29" s="54" t="s">
        <v>51</v>
      </c>
      <c r="E29" s="55">
        <v>30</v>
      </c>
      <c r="F29" s="54" t="s">
        <v>51</v>
      </c>
      <c r="G29" s="55">
        <v>30</v>
      </c>
      <c r="H29" s="54"/>
      <c r="I29" s="2"/>
      <c r="K29" s="44" t="s">
        <v>234</v>
      </c>
      <c r="L29" s="20">
        <f>SUM(L26:L28)</f>
        <v>285.25649985712789</v>
      </c>
      <c r="M29" s="20">
        <f>'Info día 2'!$E$13+'Info día 2'!$E$27+'Info día 2'!$E$41+'Info día 2'!$E$55</f>
        <v>1597.917274418098</v>
      </c>
      <c r="N29" s="16">
        <f>SUM(N26:N28)</f>
        <v>1</v>
      </c>
      <c r="AL29" t="s">
        <v>143</v>
      </c>
      <c r="AM29" t="s">
        <v>163</v>
      </c>
      <c r="AN29" s="1">
        <v>4.6078431372549016</v>
      </c>
      <c r="AO29" s="1">
        <v>2.0588235294117645</v>
      </c>
      <c r="AP29" s="1">
        <v>6.4705882352941169</v>
      </c>
      <c r="AQ29" s="1">
        <v>1.3725490196078429</v>
      </c>
      <c r="AR29" s="1">
        <v>4.0196078431372539</v>
      </c>
      <c r="AS29" s="1">
        <f t="shared" si="0"/>
        <v>2.4509803921568629</v>
      </c>
      <c r="AT29" s="1">
        <v>71.568627450980387</v>
      </c>
      <c r="AU29" s="1">
        <v>71.568627450980387</v>
      </c>
      <c r="AV29" s="1" t="s">
        <v>119</v>
      </c>
    </row>
    <row r="30" spans="1:48" x14ac:dyDescent="0.2">
      <c r="A30" s="66"/>
      <c r="B30" s="54" t="s">
        <v>66</v>
      </c>
      <c r="C30" s="55">
        <v>35</v>
      </c>
      <c r="D30" s="54" t="s">
        <v>302</v>
      </c>
      <c r="E30" s="55">
        <v>50</v>
      </c>
      <c r="F30" s="54" t="s">
        <v>302</v>
      </c>
      <c r="G30" s="55">
        <v>50</v>
      </c>
      <c r="H30" s="54"/>
      <c r="I30" s="2"/>
      <c r="AL30" t="s">
        <v>141</v>
      </c>
      <c r="AM30" t="s">
        <v>64</v>
      </c>
      <c r="AN30" s="1">
        <v>4.716981132075472</v>
      </c>
      <c r="AO30" s="1">
        <v>2.641509433962264</v>
      </c>
      <c r="AP30" s="1">
        <v>8.2075471698113205</v>
      </c>
      <c r="AQ30" s="1">
        <v>1.320754716981132</v>
      </c>
      <c r="AR30" s="1">
        <v>4.5283018867924527</v>
      </c>
      <c r="AS30" s="1">
        <f t="shared" si="0"/>
        <v>3.6792452830188678</v>
      </c>
      <c r="AT30" s="1">
        <v>82.075471698113205</v>
      </c>
      <c r="AU30" s="1">
        <v>82.075471698113205</v>
      </c>
      <c r="AV30" s="1" t="s">
        <v>119</v>
      </c>
    </row>
    <row r="31" spans="1:48" x14ac:dyDescent="0.2">
      <c r="A31" s="66"/>
      <c r="B31" s="54"/>
      <c r="C31" s="2"/>
      <c r="D31" s="54" t="s">
        <v>29</v>
      </c>
      <c r="E31" s="55">
        <v>5</v>
      </c>
      <c r="F31" s="54" t="s">
        <v>29</v>
      </c>
      <c r="G31" s="55">
        <v>5</v>
      </c>
      <c r="H31" s="54"/>
      <c r="I31" s="2"/>
      <c r="L31" s="68" t="s">
        <v>237</v>
      </c>
      <c r="M31" s="69"/>
      <c r="N31" s="69"/>
      <c r="O31" s="70"/>
      <c r="AL31" t="s">
        <v>143</v>
      </c>
      <c r="AM31" t="s">
        <v>162</v>
      </c>
      <c r="AN31" s="1">
        <v>3.3774834437086092</v>
      </c>
      <c r="AO31" s="1">
        <v>1.7880794701986757</v>
      </c>
      <c r="AP31" s="1">
        <v>9.2715231788079482</v>
      </c>
      <c r="AQ31" s="1">
        <v>3.8410596026490067</v>
      </c>
      <c r="AR31" s="1">
        <v>3.9072847682119209</v>
      </c>
      <c r="AS31" s="1">
        <f t="shared" si="0"/>
        <v>5.3642384105960268</v>
      </c>
      <c r="AT31" s="1">
        <v>68.874172185430467</v>
      </c>
      <c r="AU31" s="1">
        <v>68.874172185430467</v>
      </c>
      <c r="AV31" s="1" t="s">
        <v>119</v>
      </c>
    </row>
    <row r="32" spans="1:48" x14ac:dyDescent="0.2">
      <c r="A32" s="66"/>
      <c r="B32" s="54"/>
      <c r="C32" s="2"/>
      <c r="D32" s="54" t="s">
        <v>28</v>
      </c>
      <c r="E32" s="55">
        <v>35</v>
      </c>
      <c r="F32" s="54" t="s">
        <v>28</v>
      </c>
      <c r="G32" s="55">
        <v>35</v>
      </c>
      <c r="H32" s="54"/>
      <c r="I32" s="2"/>
      <c r="L32" s="43" t="s">
        <v>140</v>
      </c>
      <c r="M32" s="38" t="s">
        <v>145</v>
      </c>
      <c r="N32" s="38" t="s">
        <v>144</v>
      </c>
      <c r="O32" s="38" t="s">
        <v>142</v>
      </c>
      <c r="P32" s="38" t="s">
        <v>234</v>
      </c>
      <c r="AL32" t="s">
        <v>143</v>
      </c>
      <c r="AM32" t="s">
        <v>161</v>
      </c>
      <c r="AN32" s="1">
        <v>3.1372549019607843</v>
      </c>
      <c r="AO32" s="1">
        <v>1.3725490196078429</v>
      </c>
      <c r="AP32" s="1">
        <v>7.8431372549019605</v>
      </c>
      <c r="AQ32" s="1">
        <v>3.6274509803921569</v>
      </c>
      <c r="AR32" s="1">
        <v>2.9411764705882351</v>
      </c>
      <c r="AS32" s="1">
        <f t="shared" si="0"/>
        <v>4.9019607843137258</v>
      </c>
      <c r="AT32" s="1">
        <v>59.803921568627452</v>
      </c>
      <c r="AU32" s="1">
        <v>59.803921568627452</v>
      </c>
      <c r="AV32" s="1" t="s">
        <v>119</v>
      </c>
    </row>
    <row r="33" spans="1:48" x14ac:dyDescent="0.2">
      <c r="A33" s="66"/>
      <c r="B33" s="54"/>
      <c r="C33" s="2"/>
      <c r="D33" s="54"/>
      <c r="E33" s="2"/>
      <c r="F33" s="54"/>
      <c r="G33" s="2"/>
      <c r="H33" s="54"/>
      <c r="I33" s="2"/>
      <c r="K33" s="37" t="s">
        <v>26</v>
      </c>
      <c r="L33" s="29">
        <f>'Info día 2'!$C$13</f>
        <v>25.942768071843794</v>
      </c>
      <c r="M33" s="29">
        <f>'Info día 2'!$C$27</f>
        <v>51.59</v>
      </c>
      <c r="N33" s="29">
        <f>'Info día 2'!$C$41</f>
        <v>43.79</v>
      </c>
      <c r="O33" s="29">
        <f>'Info día 2'!$C$55</f>
        <v>0.7</v>
      </c>
      <c r="P33" s="20">
        <f>SUM(L33:O33)</f>
        <v>122.0227680718438</v>
      </c>
      <c r="AL33" t="s">
        <v>143</v>
      </c>
      <c r="AM33" t="s">
        <v>160</v>
      </c>
      <c r="AN33" s="1">
        <v>3.3018867924528301</v>
      </c>
      <c r="AO33" s="1">
        <v>1.9811320754716981</v>
      </c>
      <c r="AP33" s="1">
        <v>9.433962264150944</v>
      </c>
      <c r="AQ33" s="1">
        <v>3.3962264150943398</v>
      </c>
      <c r="AR33" s="1">
        <v>5.0943396226415096</v>
      </c>
      <c r="AS33" s="1">
        <f t="shared" si="0"/>
        <v>4.3396226415094343</v>
      </c>
      <c r="AT33" s="1">
        <v>69.811320754716988</v>
      </c>
      <c r="AU33" s="1">
        <v>69.811320754716988</v>
      </c>
      <c r="AV33" s="1" t="s">
        <v>119</v>
      </c>
    </row>
    <row r="34" spans="1:48" x14ac:dyDescent="0.2">
      <c r="A34" s="66"/>
      <c r="B34" s="54"/>
      <c r="C34" s="2"/>
      <c r="D34" s="54"/>
      <c r="E34" s="2"/>
      <c r="F34" s="54"/>
      <c r="G34" s="2"/>
      <c r="H34" s="54"/>
      <c r="I34" s="2"/>
      <c r="K34" s="37" t="s">
        <v>48</v>
      </c>
      <c r="L34" s="15">
        <f>'Info día 2'!$B$13</f>
        <v>46.351024375945187</v>
      </c>
      <c r="M34" s="15">
        <f>'Info día 2'!$B$27</f>
        <v>17.994999999999997</v>
      </c>
      <c r="N34" s="15">
        <f>'Info día 2'!$B$41</f>
        <v>17.184999999999999</v>
      </c>
      <c r="O34" s="15">
        <f>'Info día 2'!$B$55</f>
        <v>0.3</v>
      </c>
      <c r="P34" s="20">
        <f t="shared" ref="P34:P35" si="2">SUM(L34:O34)</f>
        <v>81.831024375945177</v>
      </c>
      <c r="AL34" t="s">
        <v>143</v>
      </c>
      <c r="AM34" t="s">
        <v>155</v>
      </c>
      <c r="AN34" s="1">
        <v>5</v>
      </c>
      <c r="AO34" s="1">
        <v>2.8</v>
      </c>
      <c r="AP34" s="1">
        <v>8.6999999999999993</v>
      </c>
      <c r="AQ34" s="1">
        <v>1.4</v>
      </c>
      <c r="AR34" s="1">
        <v>4.8</v>
      </c>
      <c r="AS34" s="1">
        <f t="shared" si="0"/>
        <v>3.8999999999999995</v>
      </c>
      <c r="AT34" s="1">
        <v>87</v>
      </c>
      <c r="AU34" s="1">
        <v>87</v>
      </c>
      <c r="AV34" s="1" t="s">
        <v>119</v>
      </c>
    </row>
    <row r="35" spans="1:48" x14ac:dyDescent="0.2">
      <c r="A35" s="66"/>
      <c r="B35" s="54"/>
      <c r="C35" s="2"/>
      <c r="D35" s="54"/>
      <c r="E35" s="2"/>
      <c r="F35" s="54"/>
      <c r="G35" s="2"/>
      <c r="H35" s="54"/>
      <c r="I35" s="2"/>
      <c r="K35" s="39" t="s">
        <v>233</v>
      </c>
      <c r="L35" s="40">
        <f>'Info día 2'!$D$13</f>
        <v>23.643934846162029</v>
      </c>
      <c r="M35" s="40">
        <f>'Info día 2'!$D$27</f>
        <v>26.029386281588447</v>
      </c>
      <c r="N35" s="40">
        <f>'Info día 2'!$D$41</f>
        <v>26.029386281588447</v>
      </c>
      <c r="O35" s="40">
        <f>'Info día 2'!$D$55</f>
        <v>5.7</v>
      </c>
      <c r="P35" s="20">
        <f t="shared" si="2"/>
        <v>81.40270740933893</v>
      </c>
      <c r="AL35" t="s">
        <v>141</v>
      </c>
      <c r="AM35" t="s">
        <v>149</v>
      </c>
      <c r="AN35" s="1">
        <v>15.74468085106383</v>
      </c>
      <c r="AO35" s="1">
        <v>11.063829787234043</v>
      </c>
      <c r="AP35" s="1">
        <v>4.2553191489361701</v>
      </c>
      <c r="AQ35" s="1">
        <v>0.93617021276595758</v>
      </c>
      <c r="AR35" s="1">
        <v>1.2340425531914894</v>
      </c>
      <c r="AS35" s="1">
        <f t="shared" si="0"/>
        <v>3.0212765957446805</v>
      </c>
      <c r="AT35" s="1">
        <v>194.89361702127661</v>
      </c>
      <c r="AU35" s="1">
        <v>194.89361702127661</v>
      </c>
      <c r="AV35" s="1" t="s">
        <v>119</v>
      </c>
    </row>
    <row r="36" spans="1:48" x14ac:dyDescent="0.2">
      <c r="A36" s="67"/>
      <c r="B36" s="54"/>
      <c r="C36" s="2"/>
      <c r="D36" s="54"/>
      <c r="E36" s="2"/>
      <c r="F36" s="54"/>
      <c r="G36" s="2"/>
      <c r="H36" s="54"/>
      <c r="I36" s="2"/>
      <c r="K36" s="41"/>
      <c r="L36" s="42"/>
      <c r="M36" s="42"/>
      <c r="N36" s="42"/>
      <c r="O36" s="34"/>
      <c r="AL36" t="s">
        <v>141</v>
      </c>
      <c r="AM36" t="s">
        <v>153</v>
      </c>
      <c r="AN36" s="1">
        <v>24.378109452736318</v>
      </c>
      <c r="AO36" s="1">
        <v>10.945273631840797</v>
      </c>
      <c r="AP36" s="1">
        <v>2.5870646766169156</v>
      </c>
      <c r="AQ36" s="1">
        <v>0.19900497512437812</v>
      </c>
      <c r="AR36" s="1">
        <v>0.79601990049751248</v>
      </c>
      <c r="AS36" s="1">
        <f t="shared" si="0"/>
        <v>1.7910447761194033</v>
      </c>
      <c r="AT36" s="1">
        <v>267.16417910447763</v>
      </c>
      <c r="AU36" s="1">
        <v>267.16417910447763</v>
      </c>
      <c r="AV36" s="1" t="s">
        <v>119</v>
      </c>
    </row>
    <row r="37" spans="1:48" x14ac:dyDescent="0.2">
      <c r="A37" s="34"/>
      <c r="B37" s="34"/>
      <c r="C37" s="33"/>
      <c r="D37" s="33"/>
      <c r="E37" s="33"/>
      <c r="F37" s="33"/>
      <c r="G37" s="33"/>
      <c r="H37" s="33"/>
      <c r="I37" s="33"/>
      <c r="AL37" t="s">
        <v>141</v>
      </c>
      <c r="AM37" t="s">
        <v>113</v>
      </c>
      <c r="AN37" s="1">
        <v>6.567164179104477</v>
      </c>
      <c r="AO37" s="1">
        <v>9.8507462686567155</v>
      </c>
      <c r="AP37" s="1">
        <v>5.6716417910447756</v>
      </c>
      <c r="AQ37" s="1">
        <v>0.83582089552238792</v>
      </c>
      <c r="AR37" s="1">
        <v>0.80597014925373134</v>
      </c>
      <c r="AS37" s="1">
        <f t="shared" si="0"/>
        <v>4.8656716417910442</v>
      </c>
      <c r="AT37" s="1">
        <v>126.86567164179104</v>
      </c>
      <c r="AU37" s="1">
        <v>126.86567164179104</v>
      </c>
      <c r="AV37" s="1" t="s">
        <v>24</v>
      </c>
    </row>
    <row r="38" spans="1:48" x14ac:dyDescent="0.2">
      <c r="A38" s="34"/>
      <c r="B38" s="35"/>
      <c r="C38" s="34"/>
      <c r="D38" s="34"/>
      <c r="E38" s="34"/>
      <c r="F38" s="34"/>
      <c r="G38" s="34"/>
      <c r="H38" s="34"/>
      <c r="I38" s="34"/>
      <c r="AL38" t="s">
        <v>141</v>
      </c>
      <c r="AM38" t="s">
        <v>283</v>
      </c>
      <c r="AN38" s="1">
        <v>1.7</v>
      </c>
      <c r="AO38" s="1">
        <v>23</v>
      </c>
      <c r="AP38" s="1">
        <v>1.5</v>
      </c>
      <c r="AQ38"/>
      <c r="AR38"/>
      <c r="AS38" s="1">
        <f t="shared" si="0"/>
        <v>1.5</v>
      </c>
      <c r="AT38" s="1">
        <v>119</v>
      </c>
      <c r="AU38" s="1">
        <v>119</v>
      </c>
      <c r="AV38" s="1" t="s">
        <v>24</v>
      </c>
    </row>
    <row r="39" spans="1:48" ht="29" x14ac:dyDescent="0.2">
      <c r="B39" s="28" t="s">
        <v>140</v>
      </c>
      <c r="C39" s="13" t="s">
        <v>56</v>
      </c>
      <c r="D39" s="28" t="s">
        <v>145</v>
      </c>
      <c r="E39" s="13" t="s">
        <v>56</v>
      </c>
      <c r="F39" s="28" t="s">
        <v>144</v>
      </c>
      <c r="G39" s="13" t="s">
        <v>56</v>
      </c>
      <c r="H39" s="28" t="s">
        <v>230</v>
      </c>
      <c r="I39" s="13" t="s">
        <v>56</v>
      </c>
      <c r="K39" s="30" t="s">
        <v>235</v>
      </c>
      <c r="L39" s="31" t="s">
        <v>231</v>
      </c>
      <c r="M39" s="31" t="s">
        <v>49</v>
      </c>
      <c r="N39" s="31" t="s">
        <v>232</v>
      </c>
      <c r="AL39" t="s">
        <v>141</v>
      </c>
      <c r="AM39" t="s">
        <v>11</v>
      </c>
      <c r="AN39" s="1">
        <v>0.1</v>
      </c>
      <c r="AO39" s="1">
        <v>2</v>
      </c>
      <c r="AP39" s="1">
        <v>21</v>
      </c>
      <c r="AQ39" s="1">
        <v>6.5</v>
      </c>
      <c r="AR39" s="1">
        <v>3.3</v>
      </c>
      <c r="AS39" s="1">
        <f t="shared" si="0"/>
        <v>17.7</v>
      </c>
      <c r="AT39" s="1">
        <v>90</v>
      </c>
      <c r="AU39" s="1">
        <v>90</v>
      </c>
      <c r="AV39" s="1" t="s">
        <v>24</v>
      </c>
    </row>
    <row r="40" spans="1:48" x14ac:dyDescent="0.2">
      <c r="A40" s="65" t="s">
        <v>243</v>
      </c>
      <c r="B40" s="54" t="s">
        <v>198</v>
      </c>
      <c r="C40" s="55">
        <v>65</v>
      </c>
      <c r="D40" s="54" t="s">
        <v>249</v>
      </c>
      <c r="E40" s="55">
        <v>150</v>
      </c>
      <c r="F40" s="54" t="s">
        <v>249</v>
      </c>
      <c r="G40" s="55">
        <v>150</v>
      </c>
      <c r="H40" s="54" t="s">
        <v>312</v>
      </c>
      <c r="I40" s="55">
        <v>150</v>
      </c>
      <c r="K40" s="37" t="s">
        <v>26</v>
      </c>
      <c r="L40" s="29">
        <f>'Info día 3'!$C$13+'Info día 3'!$C$27+'Info día 3'!$C$41+'Info día 3'!$C$55</f>
        <v>123.1827680718438</v>
      </c>
      <c r="M40" s="29">
        <f>L40*4</f>
        <v>492.73107228737518</v>
      </c>
      <c r="N40" s="45">
        <f>IFERROR(L40*4/($L40*4+$L41*9+$L42*4),0)</f>
        <v>0.31824393225891467</v>
      </c>
      <c r="AL40" t="s">
        <v>141</v>
      </c>
      <c r="AM40" t="s">
        <v>44</v>
      </c>
      <c r="AN40" s="1">
        <v>11.1</v>
      </c>
      <c r="AO40" s="1">
        <v>26</v>
      </c>
      <c r="AP40" s="1"/>
      <c r="AQ40" s="1"/>
      <c r="AR40" s="1"/>
      <c r="AS40" s="1">
        <v>0</v>
      </c>
      <c r="AT40" s="1">
        <v>203.89999999999998</v>
      </c>
      <c r="AU40" s="1">
        <v>203.89999999999998</v>
      </c>
      <c r="AV40" s="1" t="s">
        <v>24</v>
      </c>
    </row>
    <row r="41" spans="1:48" x14ac:dyDescent="0.2">
      <c r="A41" s="66"/>
      <c r="B41" s="54" t="s">
        <v>284</v>
      </c>
      <c r="C41" s="55">
        <v>100</v>
      </c>
      <c r="D41" s="54" t="s">
        <v>4</v>
      </c>
      <c r="E41" s="55">
        <v>80</v>
      </c>
      <c r="F41" s="54" t="s">
        <v>4</v>
      </c>
      <c r="G41" s="55">
        <v>80</v>
      </c>
      <c r="H41" s="54"/>
      <c r="I41" s="55"/>
      <c r="K41" s="37" t="s">
        <v>48</v>
      </c>
      <c r="L41" s="15">
        <f>'Info día 3'!$B$13+'Info día 3'!$B$27+'Info día 3'!$B$41+'Info día 3'!$B$55</f>
        <v>81.811024375945181</v>
      </c>
      <c r="M41" s="15">
        <f>L41*9</f>
        <v>736.29921938350662</v>
      </c>
      <c r="N41" s="45">
        <f>IFERROR(L41*9/($L40*4+$L41*9+$L42*4),0)</f>
        <v>0.47555912763527231</v>
      </c>
      <c r="AL41" t="s">
        <v>141</v>
      </c>
      <c r="AM41" t="s">
        <v>250</v>
      </c>
      <c r="AN41" s="1">
        <v>17</v>
      </c>
      <c r="AO41" s="1">
        <v>27</v>
      </c>
      <c r="AP41"/>
      <c r="AQ41"/>
      <c r="AR41"/>
      <c r="AS41"/>
      <c r="AT41" s="1">
        <v>272</v>
      </c>
      <c r="AU41" s="1">
        <v>272</v>
      </c>
      <c r="AV41" s="1" t="s">
        <v>24</v>
      </c>
    </row>
    <row r="42" spans="1:48" x14ac:dyDescent="0.2">
      <c r="A42" s="66"/>
      <c r="B42" s="54" t="s">
        <v>1</v>
      </c>
      <c r="C42" s="55">
        <v>5</v>
      </c>
      <c r="D42" s="54" t="s">
        <v>50</v>
      </c>
      <c r="E42" s="55">
        <v>30</v>
      </c>
      <c r="F42" s="54" t="s">
        <v>50</v>
      </c>
      <c r="G42" s="55">
        <v>30</v>
      </c>
      <c r="H42" s="54"/>
      <c r="I42" s="55"/>
      <c r="K42" s="37" t="s">
        <v>233</v>
      </c>
      <c r="L42" s="15">
        <f>'Info día 3'!$D$13+'Info día 3'!$D$27+'Info día 3'!$D$41+'Info día 3'!$D$55</f>
        <v>79.812707409338927</v>
      </c>
      <c r="M42" s="15">
        <f>L42*4</f>
        <v>319.25082963735571</v>
      </c>
      <c r="N42" s="45">
        <f>IFERROR(L42*4/($L40*4+$L41*9+$L42*4),0)</f>
        <v>0.20619694010581305</v>
      </c>
      <c r="AL42" t="s">
        <v>141</v>
      </c>
      <c r="AM42" t="s">
        <v>249</v>
      </c>
      <c r="AN42" s="1">
        <v>7.6</v>
      </c>
      <c r="AO42" s="1">
        <v>29</v>
      </c>
      <c r="AP42"/>
      <c r="AQ42"/>
      <c r="AR42"/>
      <c r="AS42"/>
      <c r="AT42" s="1">
        <v>193</v>
      </c>
      <c r="AU42" s="1">
        <v>193</v>
      </c>
      <c r="AV42" s="1" t="s">
        <v>24</v>
      </c>
    </row>
    <row r="43" spans="1:48" x14ac:dyDescent="0.2">
      <c r="A43" s="66"/>
      <c r="B43" s="54" t="s">
        <v>162</v>
      </c>
      <c r="C43" s="55">
        <v>100</v>
      </c>
      <c r="D43" s="54" t="s">
        <v>302</v>
      </c>
      <c r="E43" s="55">
        <v>50</v>
      </c>
      <c r="F43" s="54" t="s">
        <v>302</v>
      </c>
      <c r="G43" s="55">
        <v>50</v>
      </c>
      <c r="H43" s="54"/>
      <c r="I43" s="2"/>
      <c r="K43" s="44" t="s">
        <v>234</v>
      </c>
      <c r="L43" s="20">
        <f>SUM(L40:L42)</f>
        <v>284.8064998571279</v>
      </c>
      <c r="M43" s="20">
        <f>'Info día 3'!$E$13+'Info día 3'!$E$27+'Info día 3'!$E$41+'Info día 3'!$E$55</f>
        <v>1613.687274418098</v>
      </c>
      <c r="N43" s="16">
        <f>SUM(N40:N42)</f>
        <v>1</v>
      </c>
      <c r="AL43" t="s">
        <v>141</v>
      </c>
      <c r="AM43" t="s">
        <v>67</v>
      </c>
      <c r="AN43" s="1">
        <v>46</v>
      </c>
      <c r="AO43" s="1">
        <v>15</v>
      </c>
      <c r="AP43" s="1">
        <v>33</v>
      </c>
      <c r="AQ43" s="1">
        <v>5</v>
      </c>
      <c r="AR43" s="1">
        <v>3</v>
      </c>
      <c r="AS43" s="1">
        <f>AP43-AR43</f>
        <v>30</v>
      </c>
      <c r="AT43" s="1">
        <v>574</v>
      </c>
      <c r="AU43" s="1">
        <v>574</v>
      </c>
      <c r="AV43" s="1" t="s">
        <v>24</v>
      </c>
    </row>
    <row r="44" spans="1:48" x14ac:dyDescent="0.2">
      <c r="A44" s="66"/>
      <c r="B44" s="54" t="s">
        <v>66</v>
      </c>
      <c r="C44" s="55">
        <v>35</v>
      </c>
      <c r="D44" s="54" t="s">
        <v>29</v>
      </c>
      <c r="E44" s="55">
        <v>5</v>
      </c>
      <c r="F44" s="54" t="s">
        <v>29</v>
      </c>
      <c r="G44" s="55">
        <v>5</v>
      </c>
      <c r="H44" s="54"/>
      <c r="I44" s="2"/>
      <c r="AL44" t="s">
        <v>141</v>
      </c>
      <c r="AM44" t="s">
        <v>277</v>
      </c>
      <c r="AN44" s="1">
        <v>0.2</v>
      </c>
      <c r="AO44" s="1">
        <v>1.4</v>
      </c>
      <c r="AP44">
        <v>10</v>
      </c>
      <c r="AQ44">
        <v>4.7</v>
      </c>
      <c r="AR44">
        <v>1.4</v>
      </c>
      <c r="AS44" s="1">
        <f>AP44-AR44</f>
        <v>8.6</v>
      </c>
      <c r="AT44" s="1">
        <v>44</v>
      </c>
      <c r="AU44" s="1">
        <v>44</v>
      </c>
      <c r="AV44" s="1" t="s">
        <v>24</v>
      </c>
    </row>
    <row r="45" spans="1:48" x14ac:dyDescent="0.2">
      <c r="A45" s="66"/>
      <c r="B45" s="54"/>
      <c r="C45" s="2"/>
      <c r="D45" s="54"/>
      <c r="E45" s="55"/>
      <c r="F45" s="54"/>
      <c r="G45" s="55"/>
      <c r="H45" s="54"/>
      <c r="I45" s="2"/>
      <c r="L45" s="68" t="s">
        <v>237</v>
      </c>
      <c r="M45" s="69"/>
      <c r="N45" s="69"/>
      <c r="O45" s="70"/>
      <c r="AL45" t="s">
        <v>141</v>
      </c>
      <c r="AM45" t="s">
        <v>184</v>
      </c>
      <c r="AN45" s="1">
        <v>4.9000000000000004</v>
      </c>
      <c r="AO45" s="1">
        <v>24.5</v>
      </c>
      <c r="AP45" s="1"/>
      <c r="AQ45" s="1"/>
      <c r="AR45" s="1"/>
      <c r="AS45" s="1">
        <v>0</v>
      </c>
      <c r="AT45" s="1">
        <v>142.1</v>
      </c>
      <c r="AU45" s="1">
        <v>142.1</v>
      </c>
      <c r="AV45" s="1" t="s">
        <v>24</v>
      </c>
    </row>
    <row r="46" spans="1:48" x14ac:dyDescent="0.2">
      <c r="A46" s="66"/>
      <c r="B46" s="54"/>
      <c r="C46" s="2"/>
      <c r="D46" s="54"/>
      <c r="E46" s="55"/>
      <c r="F46" s="54"/>
      <c r="G46" s="2"/>
      <c r="H46" s="54"/>
      <c r="I46" s="2"/>
      <c r="L46" s="43" t="s">
        <v>140</v>
      </c>
      <c r="M46" s="38" t="s">
        <v>145</v>
      </c>
      <c r="N46" s="38" t="s">
        <v>144</v>
      </c>
      <c r="O46" s="38" t="s">
        <v>142</v>
      </c>
      <c r="P46" s="38" t="s">
        <v>234</v>
      </c>
      <c r="AL46" t="s">
        <v>141</v>
      </c>
      <c r="AM46" t="s">
        <v>263</v>
      </c>
      <c r="AN46" s="1"/>
      <c r="AO46" s="1">
        <v>0.47</v>
      </c>
      <c r="AP46" s="1">
        <v>3.6</v>
      </c>
      <c r="AQ46" s="1"/>
      <c r="AR46" s="1"/>
      <c r="AS46" s="1">
        <f>AP46-AR46</f>
        <v>3.6</v>
      </c>
      <c r="AT46" s="1">
        <v>44</v>
      </c>
      <c r="AU46" s="1">
        <v>44</v>
      </c>
      <c r="AV46" s="1" t="s">
        <v>24</v>
      </c>
    </row>
    <row r="47" spans="1:48" x14ac:dyDescent="0.2">
      <c r="A47" s="66"/>
      <c r="B47" s="54"/>
      <c r="C47" s="2"/>
      <c r="D47" s="54"/>
      <c r="E47" s="2"/>
      <c r="F47" s="54"/>
      <c r="G47" s="55"/>
      <c r="H47" s="54"/>
      <c r="I47" s="2"/>
      <c r="K47" s="37" t="s">
        <v>26</v>
      </c>
      <c r="L47" s="29">
        <f>'Info día 3'!$C$13</f>
        <v>25.942768071843794</v>
      </c>
      <c r="M47" s="29">
        <f>'Info día 3'!$C$27</f>
        <v>48.02</v>
      </c>
      <c r="N47" s="29">
        <f>'Info día 3'!$C$41</f>
        <v>48.02</v>
      </c>
      <c r="O47" s="29">
        <f>'Info día 3'!$C$55</f>
        <v>1.2</v>
      </c>
      <c r="P47" s="20">
        <f>SUM(L47:O47)</f>
        <v>123.1827680718438</v>
      </c>
      <c r="AL47" t="s">
        <v>143</v>
      </c>
      <c r="AM47" t="s">
        <v>301</v>
      </c>
      <c r="AN47" s="1">
        <v>21.8</v>
      </c>
      <c r="AO47" s="1">
        <v>7.9</v>
      </c>
      <c r="AP47" s="1">
        <v>15.1</v>
      </c>
      <c r="AQ47" s="1">
        <v>2</v>
      </c>
      <c r="AR47" s="1">
        <v>14.2</v>
      </c>
      <c r="AS47" s="1">
        <f t="shared" ref="AS47" si="3">AP47-AR47</f>
        <v>0.90000000000000036</v>
      </c>
      <c r="AT47" s="1">
        <v>281</v>
      </c>
      <c r="AU47" s="1">
        <v>281</v>
      </c>
      <c r="AV47" s="1" t="s">
        <v>24</v>
      </c>
    </row>
    <row r="48" spans="1:48" x14ac:dyDescent="0.2">
      <c r="A48" s="66"/>
      <c r="B48" s="54"/>
      <c r="C48" s="2"/>
      <c r="D48" s="54"/>
      <c r="E48" s="2"/>
      <c r="F48" s="54"/>
      <c r="G48" s="2"/>
      <c r="H48" s="54"/>
      <c r="I48" s="2"/>
      <c r="K48" s="37" t="s">
        <v>48</v>
      </c>
      <c r="L48" s="15">
        <f>'Info día 3'!$B$13</f>
        <v>46.351024375945187</v>
      </c>
      <c r="M48" s="15">
        <f>'Info día 3'!$B$27</f>
        <v>17.579999999999998</v>
      </c>
      <c r="N48" s="15">
        <f>'Info día 3'!$B$41</f>
        <v>17.579999999999998</v>
      </c>
      <c r="O48" s="15">
        <f>'Info día 3'!$B$55</f>
        <v>0.3</v>
      </c>
      <c r="P48" s="20">
        <f t="shared" ref="P48:P49" si="4">SUM(L48:O48)</f>
        <v>81.811024375945181</v>
      </c>
      <c r="AL48" t="s">
        <v>141</v>
      </c>
      <c r="AM48" t="s">
        <v>281</v>
      </c>
      <c r="AN48" s="1"/>
      <c r="AO48" s="63">
        <v>7.0000000000000007E-2</v>
      </c>
      <c r="AP48" s="63">
        <v>2.59</v>
      </c>
      <c r="AQ48" s="63"/>
      <c r="AR48" s="63"/>
      <c r="AS48" s="1">
        <f>AP48-AR48</f>
        <v>2.59</v>
      </c>
      <c r="AT48" s="63">
        <v>84</v>
      </c>
      <c r="AU48" s="63">
        <v>84</v>
      </c>
      <c r="AV48" s="1" t="s">
        <v>24</v>
      </c>
    </row>
    <row r="49" spans="1:48" x14ac:dyDescent="0.2">
      <c r="A49" s="66"/>
      <c r="B49" s="54"/>
      <c r="C49" s="2"/>
      <c r="D49" s="54"/>
      <c r="E49" s="2"/>
      <c r="F49" s="54"/>
      <c r="G49" s="2"/>
      <c r="H49" s="54"/>
      <c r="I49" s="2"/>
      <c r="K49" s="39" t="s">
        <v>233</v>
      </c>
      <c r="L49" s="40">
        <f>'Info día 3'!$D$13</f>
        <v>23.643934846162029</v>
      </c>
      <c r="M49" s="40">
        <f>'Info día 3'!$D$27</f>
        <v>22.609386281588446</v>
      </c>
      <c r="N49" s="40">
        <f>'Info día 3'!$D$41</f>
        <v>22.609386281588446</v>
      </c>
      <c r="O49" s="40">
        <f>'Info día 3'!$D$55</f>
        <v>10.95</v>
      </c>
      <c r="P49" s="20">
        <f t="shared" si="4"/>
        <v>79.812707409338927</v>
      </c>
      <c r="AL49" t="s">
        <v>141</v>
      </c>
      <c r="AM49" t="s">
        <v>192</v>
      </c>
      <c r="AN49">
        <v>0.5</v>
      </c>
      <c r="AO49">
        <v>2.2000000000000002</v>
      </c>
      <c r="AP49">
        <v>5.3</v>
      </c>
      <c r="AQ49">
        <v>2.2999999999999998</v>
      </c>
      <c r="AR49">
        <v>2.2000000000000002</v>
      </c>
      <c r="AS49" s="1">
        <f>AP49-AR49</f>
        <v>3.0999999999999996</v>
      </c>
      <c r="AT49">
        <v>28</v>
      </c>
      <c r="AU49">
        <v>28</v>
      </c>
      <c r="AV49" s="1" t="s">
        <v>24</v>
      </c>
    </row>
    <row r="50" spans="1:48" x14ac:dyDescent="0.2">
      <c r="A50" s="67"/>
      <c r="B50" s="54"/>
      <c r="C50" s="2"/>
      <c r="D50" s="54"/>
      <c r="E50" s="2"/>
      <c r="F50" s="54"/>
      <c r="G50" s="2"/>
      <c r="H50" s="54"/>
      <c r="I50" s="2"/>
      <c r="K50" s="41"/>
      <c r="L50" s="42"/>
      <c r="M50" s="42"/>
      <c r="N50" s="42"/>
      <c r="O50" s="34"/>
      <c r="AL50" t="s">
        <v>142</v>
      </c>
      <c r="AM50" t="s">
        <v>272</v>
      </c>
      <c r="AN50" s="1">
        <v>9.5890410958904102</v>
      </c>
      <c r="AO50" s="1">
        <v>1.5068493150684932</v>
      </c>
      <c r="AP50" s="1">
        <v>19.17808219178082</v>
      </c>
      <c r="AQ50" s="1">
        <v>3.6986301369863015</v>
      </c>
      <c r="AR50" s="1">
        <v>3.6986301369863015</v>
      </c>
      <c r="AS50" s="1">
        <v>15.479452054794521</v>
      </c>
      <c r="AT50" s="1">
        <v>165.75342465753423</v>
      </c>
      <c r="AU50" s="1">
        <v>165.75342465753423</v>
      </c>
      <c r="AV50" s="1" t="s">
        <v>119</v>
      </c>
    </row>
    <row r="51" spans="1:48" x14ac:dyDescent="0.2">
      <c r="A51" s="34"/>
      <c r="B51" s="34"/>
      <c r="C51" s="32"/>
      <c r="D51" s="32"/>
      <c r="E51" s="32"/>
      <c r="F51" s="32"/>
      <c r="G51" s="32"/>
      <c r="H51" s="32"/>
      <c r="I51" s="32"/>
      <c r="AL51" t="s">
        <v>141</v>
      </c>
      <c r="AM51" t="s">
        <v>8</v>
      </c>
      <c r="AN51" s="1">
        <v>1.5</v>
      </c>
      <c r="AO51" s="1">
        <v>3.4</v>
      </c>
      <c r="AP51" s="1">
        <v>21</v>
      </c>
      <c r="AQ51" s="1">
        <v>4.5</v>
      </c>
      <c r="AR51" s="1">
        <v>2.4</v>
      </c>
      <c r="AS51" s="1">
        <f t="shared" ref="AS51:AS57" si="5">AP51-AR51</f>
        <v>18.600000000000001</v>
      </c>
      <c r="AT51" s="1">
        <v>96</v>
      </c>
      <c r="AU51" s="1">
        <v>96</v>
      </c>
      <c r="AV51" s="1" t="s">
        <v>119</v>
      </c>
    </row>
    <row r="52" spans="1:48" x14ac:dyDescent="0.2">
      <c r="A52" s="34"/>
      <c r="B52" s="35"/>
      <c r="C52" s="34"/>
      <c r="D52" s="34"/>
      <c r="E52" s="34"/>
      <c r="F52" s="34"/>
      <c r="G52" s="34"/>
      <c r="H52" s="34"/>
      <c r="I52" s="34"/>
      <c r="AL52" t="s">
        <v>142</v>
      </c>
      <c r="AM52" t="s">
        <v>266</v>
      </c>
      <c r="AN52" s="1">
        <v>46</v>
      </c>
      <c r="AO52" s="1">
        <v>12.5</v>
      </c>
      <c r="AP52" s="1">
        <v>19</v>
      </c>
      <c r="AQ52" s="1">
        <v>11</v>
      </c>
      <c r="AR52"/>
      <c r="AS52" s="1">
        <f t="shared" si="5"/>
        <v>19</v>
      </c>
      <c r="AT52" s="1">
        <v>576.41712508969147</v>
      </c>
      <c r="AU52" s="1">
        <v>576.41712508969147</v>
      </c>
      <c r="AV52" s="1" t="s">
        <v>24</v>
      </c>
    </row>
    <row r="53" spans="1:48" ht="29" x14ac:dyDescent="0.2">
      <c r="B53" s="28" t="s">
        <v>140</v>
      </c>
      <c r="C53" s="13" t="s">
        <v>56</v>
      </c>
      <c r="D53" s="28" t="s">
        <v>145</v>
      </c>
      <c r="E53" s="13" t="s">
        <v>56</v>
      </c>
      <c r="F53" s="28" t="s">
        <v>144</v>
      </c>
      <c r="G53" s="13" t="s">
        <v>56</v>
      </c>
      <c r="H53" s="28" t="s">
        <v>230</v>
      </c>
      <c r="I53" s="13" t="s">
        <v>56</v>
      </c>
      <c r="K53" s="30" t="s">
        <v>235</v>
      </c>
      <c r="L53" s="31" t="s">
        <v>231</v>
      </c>
      <c r="M53" s="31" t="s">
        <v>49</v>
      </c>
      <c r="N53" s="31" t="s">
        <v>232</v>
      </c>
      <c r="AL53" t="s">
        <v>142</v>
      </c>
      <c r="AM53" t="s">
        <v>178</v>
      </c>
      <c r="AN53" s="1">
        <v>38.63636363636364</v>
      </c>
      <c r="AO53" s="1">
        <v>11.590909090909092</v>
      </c>
      <c r="AP53" s="1">
        <v>36.363636363636367</v>
      </c>
      <c r="AQ53" s="1">
        <v>20.22727272727273</v>
      </c>
      <c r="AR53" s="1">
        <v>5.0000000000000009</v>
      </c>
      <c r="AS53" s="1">
        <f t="shared" si="5"/>
        <v>31.363636363636367</v>
      </c>
      <c r="AT53" s="1">
        <v>518.18181818181824</v>
      </c>
      <c r="AU53" s="1">
        <v>518.18181818181824</v>
      </c>
      <c r="AV53" s="1" t="s">
        <v>119</v>
      </c>
    </row>
    <row r="54" spans="1:48" x14ac:dyDescent="0.2">
      <c r="A54" s="65" t="s">
        <v>241</v>
      </c>
      <c r="B54" s="54" t="s">
        <v>198</v>
      </c>
      <c r="C54" s="55">
        <v>65</v>
      </c>
      <c r="D54" s="54" t="s">
        <v>304</v>
      </c>
      <c r="E54" s="55">
        <v>120</v>
      </c>
      <c r="F54" s="54" t="s">
        <v>304</v>
      </c>
      <c r="G54" s="55">
        <v>120</v>
      </c>
      <c r="H54" s="54" t="s">
        <v>41</v>
      </c>
      <c r="I54" s="55">
        <v>150</v>
      </c>
      <c r="K54" s="37" t="s">
        <v>26</v>
      </c>
      <c r="L54" s="29">
        <f>'Info día 4'!$C$13+'Info día 4'!$C$27+'Info día 4'!$C$41+'Info día 4'!$C$55</f>
        <v>119.58943473851046</v>
      </c>
      <c r="M54" s="29">
        <f>L54*4</f>
        <v>478.35773895404185</v>
      </c>
      <c r="N54" s="45">
        <f>IFERROR(L54*4/($L54*4+$L55*9+$L56*4),0)</f>
        <v>0.317605562235593</v>
      </c>
      <c r="AL54" t="s">
        <v>141</v>
      </c>
      <c r="AM54" t="s">
        <v>112</v>
      </c>
      <c r="AN54" s="1">
        <v>2.3664122137404582</v>
      </c>
      <c r="AO54" s="1">
        <v>7.888040712468193</v>
      </c>
      <c r="AP54" s="1">
        <v>3.8167938931297711</v>
      </c>
      <c r="AQ54" s="1">
        <v>0.83969465648854957</v>
      </c>
      <c r="AR54" s="1">
        <v>0.4580152671755725</v>
      </c>
      <c r="AS54" s="1">
        <f t="shared" si="5"/>
        <v>3.3587786259541987</v>
      </c>
      <c r="AT54" s="1">
        <v>69.465648854961827</v>
      </c>
      <c r="AU54" s="1">
        <v>69.465648854961827</v>
      </c>
      <c r="AV54" s="1" t="s">
        <v>119</v>
      </c>
    </row>
    <row r="55" spans="1:48" x14ac:dyDescent="0.2">
      <c r="A55" s="66"/>
      <c r="B55" s="54" t="s">
        <v>284</v>
      </c>
      <c r="C55" s="55">
        <v>100</v>
      </c>
      <c r="D55" s="54" t="s">
        <v>11</v>
      </c>
      <c r="E55" s="55">
        <v>120</v>
      </c>
      <c r="F55" s="54" t="s">
        <v>11</v>
      </c>
      <c r="G55" s="55">
        <v>120</v>
      </c>
      <c r="H55" s="54" t="s">
        <v>265</v>
      </c>
      <c r="I55" s="55">
        <v>20</v>
      </c>
      <c r="K55" s="37" t="s">
        <v>48</v>
      </c>
      <c r="L55" s="15">
        <f>'Info día 4'!$B$13+'Info día 4'!$B$27+'Info día 4'!$B$41+'Info día 4'!$B$55</f>
        <v>79.241024375945187</v>
      </c>
      <c r="M55" s="15">
        <f>L55*9</f>
        <v>713.16921938350674</v>
      </c>
      <c r="N55" s="45">
        <f>IFERROR(L55*9/($L54*4+$L55*9+$L56*4),0)</f>
        <v>0.47350861592975968</v>
      </c>
      <c r="AL55" t="s">
        <v>141</v>
      </c>
      <c r="AM55" t="s">
        <v>111</v>
      </c>
      <c r="AN55" s="1">
        <v>2.5706940874035986</v>
      </c>
      <c r="AO55" s="1">
        <v>4.8843187660668379</v>
      </c>
      <c r="AP55" s="1">
        <v>4.1131105398457581</v>
      </c>
      <c r="AQ55" s="1">
        <v>1.4910025706940873</v>
      </c>
      <c r="AR55" s="1">
        <v>0.74550128534704363</v>
      </c>
      <c r="AS55" s="1">
        <f t="shared" si="5"/>
        <v>3.3676092544987144</v>
      </c>
      <c r="AT55" s="1">
        <v>64.010282776349612</v>
      </c>
      <c r="AU55" s="1">
        <v>64.010282776349612</v>
      </c>
      <c r="AV55" s="1" t="s">
        <v>119</v>
      </c>
    </row>
    <row r="56" spans="1:48" x14ac:dyDescent="0.2">
      <c r="A56" s="66"/>
      <c r="B56" s="54" t="s">
        <v>1</v>
      </c>
      <c r="C56" s="55">
        <v>5</v>
      </c>
      <c r="D56" s="54" t="s">
        <v>62</v>
      </c>
      <c r="E56" s="55">
        <v>30</v>
      </c>
      <c r="F56" s="54" t="s">
        <v>62</v>
      </c>
      <c r="G56" s="55">
        <v>30</v>
      </c>
      <c r="H56" s="54"/>
      <c r="I56" s="55"/>
      <c r="K56" s="37" t="s">
        <v>233</v>
      </c>
      <c r="L56" s="15">
        <f>'Info día 4'!$D$13+'Info día 4'!$D$27+'Info día 4'!$D$41+'Info día 4'!$D$55</f>
        <v>78.652707409338916</v>
      </c>
      <c r="M56" s="15">
        <f>L56*4</f>
        <v>314.61082963735566</v>
      </c>
      <c r="N56" s="45">
        <f>IFERROR(L56*4/($L54*4+$L55*9+$L56*4),0)</f>
        <v>0.2088858218346473</v>
      </c>
      <c r="AL56" t="s">
        <v>143</v>
      </c>
      <c r="AM56" t="s">
        <v>27</v>
      </c>
      <c r="AN56" s="1">
        <v>53.6</v>
      </c>
      <c r="AO56" s="1">
        <v>5.7</v>
      </c>
      <c r="AP56" s="1">
        <v>19.600000000000001</v>
      </c>
      <c r="AQ56" s="1">
        <v>6.1</v>
      </c>
      <c r="AR56" s="1">
        <v>13.5</v>
      </c>
      <c r="AS56" s="1">
        <f t="shared" si="5"/>
        <v>6.1000000000000014</v>
      </c>
      <c r="AT56" s="1">
        <v>547</v>
      </c>
      <c r="AU56" s="1">
        <v>547</v>
      </c>
      <c r="AV56" s="1" t="s">
        <v>24</v>
      </c>
    </row>
    <row r="57" spans="1:48" x14ac:dyDescent="0.2">
      <c r="A57" s="66"/>
      <c r="B57" s="54" t="s">
        <v>162</v>
      </c>
      <c r="C57" s="55">
        <v>100</v>
      </c>
      <c r="D57" s="54" t="s">
        <v>302</v>
      </c>
      <c r="E57" s="55">
        <v>50</v>
      </c>
      <c r="F57" s="54" t="s">
        <v>302</v>
      </c>
      <c r="G57" s="55">
        <v>50</v>
      </c>
      <c r="H57" s="54"/>
      <c r="I57" s="2"/>
      <c r="K57" s="44" t="s">
        <v>234</v>
      </c>
      <c r="L57" s="20">
        <f>SUM(L54:L56)</f>
        <v>277.48316652379458</v>
      </c>
      <c r="M57" s="20">
        <f>'Info día 4'!$E$13+'Info día 4'!$E$27+'Info día 4'!$E$41+'Info día 4'!$E$55</f>
        <v>1604.8872744180978</v>
      </c>
      <c r="N57" s="16">
        <f>SUM(N54:N56)</f>
        <v>1</v>
      </c>
      <c r="AL57" t="s">
        <v>141</v>
      </c>
      <c r="AM57" t="s">
        <v>267</v>
      </c>
      <c r="AN57" s="63">
        <v>0.5</v>
      </c>
      <c r="AO57" s="63">
        <v>1.8</v>
      </c>
      <c r="AP57" s="63">
        <v>4.0999999999999996</v>
      </c>
      <c r="AQ57" s="63">
        <v>2.1</v>
      </c>
      <c r="AR57" s="63">
        <v>2.2999999999999998</v>
      </c>
      <c r="AS57" s="1">
        <f t="shared" si="5"/>
        <v>1.7999999999999998</v>
      </c>
      <c r="AT57" s="63">
        <v>23</v>
      </c>
      <c r="AU57" s="63">
        <v>23</v>
      </c>
      <c r="AV57" s="1" t="s">
        <v>24</v>
      </c>
    </row>
    <row r="58" spans="1:48" x14ac:dyDescent="0.2">
      <c r="A58" s="66"/>
      <c r="B58" s="54" t="s">
        <v>66</v>
      </c>
      <c r="C58" s="55">
        <v>35</v>
      </c>
      <c r="D58" s="54" t="s">
        <v>29</v>
      </c>
      <c r="E58" s="55">
        <v>5</v>
      </c>
      <c r="F58" s="54" t="s">
        <v>29</v>
      </c>
      <c r="G58" s="55">
        <v>5</v>
      </c>
      <c r="H58" s="54"/>
      <c r="I58" s="2"/>
      <c r="AL58" t="s">
        <v>141</v>
      </c>
      <c r="AM58" t="s">
        <v>185</v>
      </c>
      <c r="AN58" s="1">
        <v>7.8</v>
      </c>
      <c r="AO58" s="1">
        <v>27.6</v>
      </c>
      <c r="AP58" s="1"/>
      <c r="AQ58" s="1"/>
      <c r="AR58" s="1"/>
      <c r="AS58" s="1">
        <v>0</v>
      </c>
      <c r="AT58" s="1">
        <v>180.60000000000002</v>
      </c>
      <c r="AU58" s="1">
        <v>180.60000000000002</v>
      </c>
      <c r="AV58" s="1" t="s">
        <v>24</v>
      </c>
    </row>
    <row r="59" spans="1:48" x14ac:dyDescent="0.2">
      <c r="A59" s="66"/>
      <c r="B59" s="54"/>
      <c r="C59" s="2"/>
      <c r="D59" s="54" t="s">
        <v>262</v>
      </c>
      <c r="E59" s="55">
        <v>30</v>
      </c>
      <c r="F59" s="54" t="s">
        <v>262</v>
      </c>
      <c r="G59" s="55">
        <v>30</v>
      </c>
      <c r="H59" s="54"/>
      <c r="I59" s="2"/>
      <c r="L59" s="68" t="s">
        <v>237</v>
      </c>
      <c r="M59" s="69"/>
      <c r="N59" s="69"/>
      <c r="O59" s="70"/>
      <c r="AL59" t="s">
        <v>142</v>
      </c>
      <c r="AM59" t="s">
        <v>96</v>
      </c>
      <c r="AN59" s="1">
        <v>37.368421052631582</v>
      </c>
      <c r="AO59" s="1">
        <v>15.789473684210527</v>
      </c>
      <c r="AP59" s="1">
        <v>17.894736842105264</v>
      </c>
      <c r="AQ59" s="1">
        <v>2.1052631578947372</v>
      </c>
      <c r="AR59" s="1">
        <v>10</v>
      </c>
      <c r="AS59" s="1">
        <f>AP59-AR59</f>
        <v>7.8947368421052637</v>
      </c>
      <c r="AT59" s="1">
        <v>442.1052631578948</v>
      </c>
      <c r="AU59" s="1">
        <v>442.1052631578948</v>
      </c>
      <c r="AV59" s="1" t="s">
        <v>119</v>
      </c>
    </row>
    <row r="60" spans="1:48" x14ac:dyDescent="0.2">
      <c r="A60" s="66"/>
      <c r="B60" s="54"/>
      <c r="C60" s="2"/>
      <c r="D60" s="54"/>
      <c r="E60" s="2"/>
      <c r="F60" s="54"/>
      <c r="G60" s="2"/>
      <c r="H60" s="54"/>
      <c r="I60" s="2"/>
      <c r="L60" s="43" t="s">
        <v>140</v>
      </c>
      <c r="M60" s="38" t="s">
        <v>145</v>
      </c>
      <c r="N60" s="38" t="s">
        <v>144</v>
      </c>
      <c r="O60" s="38" t="s">
        <v>142</v>
      </c>
      <c r="P60" s="38" t="s">
        <v>234</v>
      </c>
      <c r="AL60" t="s">
        <v>143</v>
      </c>
      <c r="AM60" t="s">
        <v>265</v>
      </c>
      <c r="AN60" s="1">
        <v>35</v>
      </c>
      <c r="AO60" s="1">
        <v>2.333333333333333</v>
      </c>
      <c r="AP60" s="1">
        <v>3.0000000000000004</v>
      </c>
      <c r="AQ60" s="1">
        <v>0</v>
      </c>
      <c r="AR60" s="1">
        <v>0</v>
      </c>
      <c r="AS60" s="1">
        <v>3.0000000000000004</v>
      </c>
      <c r="AT60" s="1">
        <v>330</v>
      </c>
      <c r="AU60" s="1">
        <v>330</v>
      </c>
      <c r="AV60" s="1" t="s">
        <v>24</v>
      </c>
    </row>
    <row r="61" spans="1:48" x14ac:dyDescent="0.2">
      <c r="A61" s="66"/>
      <c r="B61" s="54"/>
      <c r="C61" s="2"/>
      <c r="D61" s="54"/>
      <c r="E61" s="2"/>
      <c r="F61" s="54"/>
      <c r="G61" s="2"/>
      <c r="H61" s="54"/>
      <c r="I61" s="2"/>
      <c r="K61" s="37" t="s">
        <v>26</v>
      </c>
      <c r="L61" s="29">
        <f>'Info día 4'!$C$13</f>
        <v>25.942768071843794</v>
      </c>
      <c r="M61" s="29">
        <f>'Info día 4'!$C$27</f>
        <v>45.69</v>
      </c>
      <c r="N61" s="29">
        <f>'Info día 4'!$C$41</f>
        <v>45.69</v>
      </c>
      <c r="O61" s="29">
        <f>'Info día 4'!$C$55</f>
        <v>2.2666666666666666</v>
      </c>
      <c r="P61" s="20">
        <f>SUM(L61:O61)</f>
        <v>119.58943473851046</v>
      </c>
      <c r="AL61" t="s">
        <v>141</v>
      </c>
      <c r="AM61" t="s">
        <v>133</v>
      </c>
      <c r="AN61" s="1">
        <v>4.8044692737430159</v>
      </c>
      <c r="AO61" s="1">
        <v>16.201117318435752</v>
      </c>
      <c r="AP61" s="1">
        <v>1.6201117318435754</v>
      </c>
      <c r="AQ61" s="1">
        <v>0.83798882681564235</v>
      </c>
      <c r="AR61" s="1">
        <v>0.39106145251396646</v>
      </c>
      <c r="AS61" s="1">
        <f>AP61-AR61</f>
        <v>1.229050279329609</v>
      </c>
      <c r="AT61" s="1">
        <v>118.43575418994412</v>
      </c>
      <c r="AU61" s="1">
        <v>118.43575418994412</v>
      </c>
      <c r="AV61" s="1" t="s">
        <v>119</v>
      </c>
    </row>
    <row r="62" spans="1:48" x14ac:dyDescent="0.2">
      <c r="A62" s="66"/>
      <c r="B62" s="54"/>
      <c r="C62" s="2"/>
      <c r="D62" s="54"/>
      <c r="E62" s="2"/>
      <c r="F62" s="54"/>
      <c r="G62" s="2"/>
      <c r="H62" s="54"/>
      <c r="I62" s="2"/>
      <c r="K62" s="37" t="s">
        <v>48</v>
      </c>
      <c r="L62" s="15">
        <f>'Info día 4'!$B$13</f>
        <v>46.351024375945187</v>
      </c>
      <c r="M62" s="15">
        <f>'Info día 4'!$B$27</f>
        <v>12.42</v>
      </c>
      <c r="N62" s="15">
        <f>'Info día 4'!$B$41</f>
        <v>12.42</v>
      </c>
      <c r="O62" s="15">
        <f>'Info día 4'!$B$55</f>
        <v>8.0500000000000007</v>
      </c>
      <c r="P62" s="20">
        <f t="shared" ref="P62:P63" si="6">SUM(L62:O62)</f>
        <v>79.241024375945187</v>
      </c>
      <c r="AL62" t="s">
        <v>142</v>
      </c>
      <c r="AM62" t="s">
        <v>175</v>
      </c>
      <c r="AN62" s="1">
        <v>11.564625850340136</v>
      </c>
      <c r="AO62" s="1">
        <v>3.0612244897959182</v>
      </c>
      <c r="AP62" s="1">
        <v>14.965986394557822</v>
      </c>
      <c r="AQ62" s="1">
        <v>9.5238095238095237</v>
      </c>
      <c r="AR62" s="1">
        <v>2.9251700680272106</v>
      </c>
      <c r="AS62" s="1">
        <f>AP62-AR62</f>
        <v>12.040816326530612</v>
      </c>
      <c r="AT62" s="1">
        <v>165.30612244897958</v>
      </c>
      <c r="AU62" s="1">
        <v>165.30612244897958</v>
      </c>
      <c r="AV62" s="1" t="s">
        <v>119</v>
      </c>
    </row>
    <row r="63" spans="1:48" x14ac:dyDescent="0.2">
      <c r="A63" s="66"/>
      <c r="B63" s="54"/>
      <c r="C63" s="2"/>
      <c r="D63" s="54"/>
      <c r="E63" s="2"/>
      <c r="F63" s="54"/>
      <c r="G63" s="2"/>
      <c r="H63" s="54"/>
      <c r="I63" s="2"/>
      <c r="K63" s="39" t="s">
        <v>233</v>
      </c>
      <c r="L63" s="40">
        <f>'Info día 4'!$D$13</f>
        <v>23.643934846162029</v>
      </c>
      <c r="M63" s="40">
        <f>'Info día 4'!$D$27</f>
        <v>23.079386281588445</v>
      </c>
      <c r="N63" s="40">
        <f>'Info día 4'!$D$41</f>
        <v>23.079386281588445</v>
      </c>
      <c r="O63" s="40">
        <f>'Info día 4'!$D$55</f>
        <v>8.85</v>
      </c>
      <c r="P63" s="20">
        <f t="shared" si="6"/>
        <v>78.652707409338916</v>
      </c>
      <c r="AL63" t="s">
        <v>141</v>
      </c>
      <c r="AM63" t="s">
        <v>314</v>
      </c>
      <c r="AN63" s="1">
        <v>0.4</v>
      </c>
      <c r="AO63" s="1">
        <v>1.4</v>
      </c>
      <c r="AP63" s="1">
        <v>11</v>
      </c>
      <c r="AQ63" s="1">
        <v>9.1999999999999993</v>
      </c>
      <c r="AR63" s="1">
        <v>2</v>
      </c>
      <c r="AS63" s="1">
        <f t="shared" ref="AS63:AS64" si="7">AP63-AR63</f>
        <v>9</v>
      </c>
      <c r="AT63" s="1">
        <v>48</v>
      </c>
      <c r="AU63" s="1">
        <v>48</v>
      </c>
      <c r="AV63" s="1" t="s">
        <v>24</v>
      </c>
    </row>
    <row r="64" spans="1:48" x14ac:dyDescent="0.2">
      <c r="A64" s="67"/>
      <c r="B64" s="54"/>
      <c r="C64" s="2"/>
      <c r="D64" s="54"/>
      <c r="E64" s="2"/>
      <c r="F64" s="54"/>
      <c r="G64" s="2"/>
      <c r="H64" s="54"/>
      <c r="I64" s="2"/>
      <c r="K64" s="41"/>
      <c r="L64" s="42"/>
      <c r="M64" s="42"/>
      <c r="N64" s="42"/>
      <c r="O64" s="34"/>
      <c r="AL64" t="s">
        <v>141</v>
      </c>
      <c r="AM64" t="s">
        <v>315</v>
      </c>
      <c r="AN64" s="1">
        <v>0.3</v>
      </c>
      <c r="AO64" s="1">
        <v>0.9</v>
      </c>
      <c r="AP64" s="1">
        <v>9.5</v>
      </c>
      <c r="AQ64" s="1">
        <v>8.4</v>
      </c>
      <c r="AR64" s="1">
        <v>1.5</v>
      </c>
      <c r="AS64" s="1">
        <f t="shared" si="7"/>
        <v>8</v>
      </c>
      <c r="AT64" s="1">
        <v>39</v>
      </c>
      <c r="AU64" s="1">
        <v>39</v>
      </c>
      <c r="AV64" s="1" t="s">
        <v>24</v>
      </c>
    </row>
    <row r="65" spans="1:48" x14ac:dyDescent="0.2">
      <c r="AL65" t="s">
        <v>141</v>
      </c>
      <c r="AM65" t="s">
        <v>225</v>
      </c>
      <c r="AN65" s="1">
        <v>5.2</v>
      </c>
      <c r="AO65" s="1">
        <v>12</v>
      </c>
      <c r="AP65" s="1">
        <v>8.9</v>
      </c>
      <c r="AQ65" s="1">
        <v>2.2000000000000002</v>
      </c>
      <c r="AR65" s="1">
        <v>5.2</v>
      </c>
      <c r="AS65" s="1">
        <f>AP65-AR65</f>
        <v>3.7</v>
      </c>
      <c r="AT65" s="1">
        <v>121</v>
      </c>
      <c r="AU65" s="1">
        <v>121</v>
      </c>
      <c r="AV65" s="1" t="s">
        <v>24</v>
      </c>
    </row>
    <row r="66" spans="1:48" x14ac:dyDescent="0.2">
      <c r="AL66" t="s">
        <v>142</v>
      </c>
      <c r="AM66" t="s">
        <v>177</v>
      </c>
      <c r="AN66" s="1">
        <v>25</v>
      </c>
      <c r="AO66" s="1">
        <v>15.714285714285717</v>
      </c>
      <c r="AP66" s="1">
        <v>42.857142857142861</v>
      </c>
      <c r="AQ66" s="1">
        <v>25.714285714285715</v>
      </c>
      <c r="AR66" s="1">
        <v>8.5714285714285712</v>
      </c>
      <c r="AS66" s="1">
        <f>AP66-AR66</f>
        <v>34.285714285714292</v>
      </c>
      <c r="AT66" s="1">
        <v>428.57142857142861</v>
      </c>
      <c r="AU66" s="1">
        <v>428.57142857142861</v>
      </c>
      <c r="AV66" s="1" t="s">
        <v>119</v>
      </c>
    </row>
    <row r="67" spans="1:48" ht="29" x14ac:dyDescent="0.2">
      <c r="B67" s="28" t="s">
        <v>140</v>
      </c>
      <c r="C67" s="13" t="s">
        <v>56</v>
      </c>
      <c r="D67" s="28" t="s">
        <v>145</v>
      </c>
      <c r="E67" s="13" t="s">
        <v>56</v>
      </c>
      <c r="F67" s="28" t="s">
        <v>144</v>
      </c>
      <c r="G67" s="13" t="s">
        <v>56</v>
      </c>
      <c r="H67" s="28" t="s">
        <v>230</v>
      </c>
      <c r="I67" s="13" t="s">
        <v>56</v>
      </c>
      <c r="K67" s="30" t="s">
        <v>235</v>
      </c>
      <c r="L67" s="31" t="s">
        <v>231</v>
      </c>
      <c r="M67" s="31" t="s">
        <v>49</v>
      </c>
      <c r="N67" s="31" t="s">
        <v>232</v>
      </c>
      <c r="AL67" t="s">
        <v>141</v>
      </c>
      <c r="AM67" t="s">
        <v>302</v>
      </c>
      <c r="AN67" s="63">
        <v>0.2</v>
      </c>
      <c r="AO67" s="63">
        <v>1.5</v>
      </c>
      <c r="AP67" s="63">
        <v>5</v>
      </c>
      <c r="AQ67" s="63">
        <v>2.2000000000000002</v>
      </c>
      <c r="AR67" s="63">
        <v>1.9</v>
      </c>
      <c r="AS67" s="1">
        <v>2.4187725631768955</v>
      </c>
      <c r="AT67" s="63">
        <v>23</v>
      </c>
      <c r="AU67" s="63">
        <v>23</v>
      </c>
      <c r="AV67" s="1" t="s">
        <v>119</v>
      </c>
    </row>
    <row r="68" spans="1:48" x14ac:dyDescent="0.2">
      <c r="A68" s="65" t="s">
        <v>240</v>
      </c>
      <c r="B68" s="54" t="s">
        <v>198</v>
      </c>
      <c r="C68" s="55">
        <v>65</v>
      </c>
      <c r="D68" s="54" t="s">
        <v>283</v>
      </c>
      <c r="E68" s="55">
        <v>180</v>
      </c>
      <c r="F68" s="54" t="s">
        <v>283</v>
      </c>
      <c r="G68" s="55">
        <v>180</v>
      </c>
      <c r="H68" s="54" t="s">
        <v>313</v>
      </c>
      <c r="I68" s="55">
        <v>200</v>
      </c>
      <c r="K68" s="37" t="s">
        <v>26</v>
      </c>
      <c r="L68" s="29">
        <f>'Info día 5'!$C$13+'Info día 5'!$C$27+'Info día 5'!$C$41+'Info día 5'!$C$55</f>
        <v>123.10138876149897</v>
      </c>
      <c r="M68" s="29">
        <f>L68*4</f>
        <v>492.40555504599587</v>
      </c>
      <c r="N68" s="45">
        <f>IFERROR(L68*4/($L68*4+$L69*9+$L70*4),0)</f>
        <v>0.32258856558124605</v>
      </c>
      <c r="AL68" t="s">
        <v>141</v>
      </c>
      <c r="AM68" t="s">
        <v>271</v>
      </c>
      <c r="AN68" s="63">
        <v>9.7472924187725631</v>
      </c>
      <c r="AO68" s="63">
        <v>3.2490974729241877</v>
      </c>
      <c r="AP68" s="63">
        <v>4.3321299638989172</v>
      </c>
      <c r="AQ68" s="63">
        <v>1.768953068592058</v>
      </c>
      <c r="AR68" s="63">
        <v>1.9133574007220218</v>
      </c>
      <c r="AS68" s="1">
        <v>2.4187725631768955</v>
      </c>
      <c r="AT68" s="63">
        <v>111.1913357400722</v>
      </c>
      <c r="AU68" s="63">
        <v>111.1913357400722</v>
      </c>
      <c r="AV68" s="1" t="s">
        <v>119</v>
      </c>
    </row>
    <row r="69" spans="1:48" x14ac:dyDescent="0.2">
      <c r="A69" s="66"/>
      <c r="B69" s="54" t="s">
        <v>284</v>
      </c>
      <c r="C69" s="55">
        <v>100</v>
      </c>
      <c r="D69" s="54" t="s">
        <v>103</v>
      </c>
      <c r="E69" s="55">
        <v>100</v>
      </c>
      <c r="F69" s="54" t="s">
        <v>220</v>
      </c>
      <c r="G69" s="55">
        <v>100</v>
      </c>
      <c r="H69" s="54"/>
      <c r="I69" s="55"/>
      <c r="K69" s="37" t="s">
        <v>48</v>
      </c>
      <c r="L69" s="15">
        <f>'Info día 5'!$B$13+'Info día 5'!$B$27+'Info día 5'!$B$41+'Info día 5'!$B$55</f>
        <v>84.781369203531398</v>
      </c>
      <c r="M69" s="15">
        <f>L69*9</f>
        <v>763.03232283178261</v>
      </c>
      <c r="N69" s="45">
        <f>IFERROR(L69*9/($L68*4+$L69*9+$L70*4),0)</f>
        <v>0.49988368326071875</v>
      </c>
      <c r="AL69" t="s">
        <v>141</v>
      </c>
      <c r="AM69" t="s">
        <v>62</v>
      </c>
      <c r="AN69" s="1">
        <v>0.2</v>
      </c>
      <c r="AO69" s="1">
        <v>2.4</v>
      </c>
      <c r="AP69" s="1">
        <v>4.0999999999999996</v>
      </c>
      <c r="AQ69" s="1">
        <v>1.3</v>
      </c>
      <c r="AR69" s="1">
        <v>2</v>
      </c>
      <c r="AS69" s="1">
        <f t="shared" ref="AS69:AS80" si="8">AP69-AR69</f>
        <v>2.0999999999999996</v>
      </c>
      <c r="AT69" s="1">
        <v>22</v>
      </c>
      <c r="AU69" s="1">
        <v>22</v>
      </c>
      <c r="AV69" s="1" t="s">
        <v>24</v>
      </c>
    </row>
    <row r="70" spans="1:48" x14ac:dyDescent="0.2">
      <c r="A70" s="66"/>
      <c r="B70" s="54" t="s">
        <v>1</v>
      </c>
      <c r="C70" s="55">
        <v>5</v>
      </c>
      <c r="D70" s="54" t="s">
        <v>302</v>
      </c>
      <c r="E70" s="55">
        <v>50</v>
      </c>
      <c r="F70" s="54" t="s">
        <v>302</v>
      </c>
      <c r="G70" s="55">
        <v>50</v>
      </c>
      <c r="H70" s="54"/>
      <c r="I70" s="55"/>
      <c r="K70" s="37" t="s">
        <v>233</v>
      </c>
      <c r="L70" s="15">
        <f>'Info día 5'!$D$13+'Info día 5'!$D$27+'Info día 5'!$D$41+'Info día 5'!$D$55</f>
        <v>67.745466030028581</v>
      </c>
      <c r="M70" s="15">
        <f>L70*4</f>
        <v>270.98186412011432</v>
      </c>
      <c r="N70" s="45">
        <f>IFERROR(L70*4/($L68*4+$L69*9+$L70*4),0)</f>
        <v>0.17752775115803529</v>
      </c>
      <c r="AL70" t="s">
        <v>141</v>
      </c>
      <c r="AM70" t="s">
        <v>60</v>
      </c>
      <c r="AN70" s="1">
        <v>0.3</v>
      </c>
      <c r="AO70" s="1">
        <v>3</v>
      </c>
      <c r="AP70" s="1">
        <v>3.8</v>
      </c>
      <c r="AQ70" s="1">
        <v>0.4</v>
      </c>
      <c r="AR70" s="1">
        <v>2.4</v>
      </c>
      <c r="AS70" s="1">
        <f t="shared" si="8"/>
        <v>1.4</v>
      </c>
      <c r="AT70" s="1">
        <v>23</v>
      </c>
      <c r="AU70" s="1">
        <v>23</v>
      </c>
      <c r="AV70" s="1" t="s">
        <v>24</v>
      </c>
    </row>
    <row r="71" spans="1:48" x14ac:dyDescent="0.2">
      <c r="A71" s="66"/>
      <c r="B71" s="54" t="s">
        <v>162</v>
      </c>
      <c r="C71" s="55">
        <v>100</v>
      </c>
      <c r="D71" s="54" t="s">
        <v>29</v>
      </c>
      <c r="E71" s="55">
        <v>5</v>
      </c>
      <c r="F71" s="54" t="s">
        <v>29</v>
      </c>
      <c r="G71" s="55">
        <v>5</v>
      </c>
      <c r="H71" s="54"/>
      <c r="I71" s="55"/>
      <c r="K71" s="44" t="s">
        <v>234</v>
      </c>
      <c r="L71" s="20">
        <f>SUM(L68:L70)</f>
        <v>275.62822399505893</v>
      </c>
      <c r="M71" s="20">
        <f>'Info día 5'!$E$13+'Info día 5'!$E$27+'Info día 5'!$E$41+'Info día 5'!$E$55</f>
        <v>1593.4114123491324</v>
      </c>
      <c r="N71" s="16">
        <f>SUM(N68:N70)</f>
        <v>1</v>
      </c>
      <c r="AL71" t="s">
        <v>141</v>
      </c>
      <c r="AM71" t="s">
        <v>128</v>
      </c>
      <c r="AN71" s="1">
        <v>9.6418732782369148</v>
      </c>
      <c r="AO71" s="1">
        <v>10.192837465564738</v>
      </c>
      <c r="AP71" s="1">
        <v>7.1625344352617084</v>
      </c>
      <c r="AQ71" s="1">
        <v>0.68870523415977969</v>
      </c>
      <c r="AR71" s="1">
        <v>1.0743801652892562</v>
      </c>
      <c r="AS71" s="1">
        <f t="shared" si="8"/>
        <v>6.0881542699724527</v>
      </c>
      <c r="AT71" s="1">
        <v>157.02479338842974</v>
      </c>
      <c r="AU71" s="1">
        <v>157.02479338842974</v>
      </c>
      <c r="AV71" s="1" t="s">
        <v>119</v>
      </c>
    </row>
    <row r="72" spans="1:48" x14ac:dyDescent="0.2">
      <c r="A72" s="66"/>
      <c r="B72" s="54" t="s">
        <v>66</v>
      </c>
      <c r="C72" s="55">
        <v>35</v>
      </c>
      <c r="D72" s="54"/>
      <c r="E72" s="55"/>
      <c r="F72" s="54"/>
      <c r="G72" s="55"/>
      <c r="H72" s="54"/>
      <c r="I72" s="55"/>
      <c r="AL72" t="s">
        <v>143</v>
      </c>
      <c r="AM72" t="s">
        <v>41</v>
      </c>
      <c r="AN72" s="1">
        <v>0.7</v>
      </c>
      <c r="AO72" s="1">
        <v>1.2</v>
      </c>
      <c r="AP72" s="1">
        <v>12</v>
      </c>
      <c r="AQ72" s="1">
        <v>4.4000000000000004</v>
      </c>
      <c r="AR72" s="1">
        <v>6.5</v>
      </c>
      <c r="AS72" s="1">
        <f t="shared" si="8"/>
        <v>5.5</v>
      </c>
      <c r="AT72" s="1">
        <v>52</v>
      </c>
      <c r="AU72" s="1">
        <v>52</v>
      </c>
      <c r="AV72" s="1" t="s">
        <v>24</v>
      </c>
    </row>
    <row r="73" spans="1:48" x14ac:dyDescent="0.2">
      <c r="A73" s="66"/>
      <c r="B73" s="54"/>
      <c r="C73" s="2"/>
      <c r="D73" s="54"/>
      <c r="E73" s="55"/>
      <c r="F73" s="54"/>
      <c r="G73" s="55"/>
      <c r="H73" s="54"/>
      <c r="I73" s="2"/>
      <c r="L73" s="68" t="s">
        <v>237</v>
      </c>
      <c r="M73" s="69"/>
      <c r="N73" s="69"/>
      <c r="O73" s="70"/>
      <c r="AL73" t="s">
        <v>141</v>
      </c>
      <c r="AM73" t="s">
        <v>101</v>
      </c>
      <c r="AN73" s="1">
        <v>4.0163934426229515</v>
      </c>
      <c r="AO73" s="1">
        <v>5.081967213114754</v>
      </c>
      <c r="AP73" s="1">
        <v>4.5081967213114753</v>
      </c>
      <c r="AQ73" s="1">
        <v>1.8032786885245904</v>
      </c>
      <c r="AR73" s="1">
        <v>1.4754098360655739</v>
      </c>
      <c r="AS73" s="1">
        <f t="shared" si="8"/>
        <v>3.0327868852459012</v>
      </c>
      <c r="AT73" s="1">
        <v>72.131147540983605</v>
      </c>
      <c r="AU73" s="1">
        <v>72.131147540983605</v>
      </c>
      <c r="AV73" s="1" t="s">
        <v>119</v>
      </c>
    </row>
    <row r="74" spans="1:48" x14ac:dyDescent="0.2">
      <c r="A74" s="66"/>
      <c r="B74" s="54"/>
      <c r="C74" s="2"/>
      <c r="D74" s="54"/>
      <c r="E74" s="2"/>
      <c r="F74" s="54"/>
      <c r="G74" s="2"/>
      <c r="H74" s="54"/>
      <c r="I74" s="2"/>
      <c r="L74" s="43" t="s">
        <v>140</v>
      </c>
      <c r="M74" s="38" t="s">
        <v>145</v>
      </c>
      <c r="N74" s="38" t="s">
        <v>144</v>
      </c>
      <c r="O74" s="38" t="s">
        <v>142</v>
      </c>
      <c r="P74" s="38" t="s">
        <v>234</v>
      </c>
      <c r="AL74" t="s">
        <v>141</v>
      </c>
      <c r="AM74" t="s">
        <v>102</v>
      </c>
      <c r="AN74" s="1">
        <v>22.72727272727273</v>
      </c>
      <c r="AO74" s="1">
        <v>10.795454545454547</v>
      </c>
      <c r="AP74" s="1">
        <v>0.56818181818181823</v>
      </c>
      <c r="AQ74" s="1">
        <v>0.34090909090909094</v>
      </c>
      <c r="AR74" s="1">
        <v>0</v>
      </c>
      <c r="AS74" s="1">
        <f t="shared" si="8"/>
        <v>0.56818181818181823</v>
      </c>
      <c r="AT74" s="1">
        <v>248.86363636363637</v>
      </c>
      <c r="AU74" s="1">
        <v>248.86363636363637</v>
      </c>
      <c r="AV74" s="1" t="s">
        <v>119</v>
      </c>
    </row>
    <row r="75" spans="1:48" x14ac:dyDescent="0.2">
      <c r="A75" s="66"/>
      <c r="B75" s="54"/>
      <c r="C75" s="2"/>
      <c r="D75" s="54"/>
      <c r="E75" s="2"/>
      <c r="F75" s="54"/>
      <c r="G75" s="2"/>
      <c r="H75" s="54"/>
      <c r="I75" s="2"/>
      <c r="K75" s="37" t="s">
        <v>26</v>
      </c>
      <c r="L75" s="29">
        <f>'Info día 5'!$C$13</f>
        <v>25.942768071843794</v>
      </c>
      <c r="M75" s="29">
        <f>'Info día 5'!$C$27</f>
        <v>44.908620689655173</v>
      </c>
      <c r="N75" s="29">
        <f>'Info día 5'!$C$41</f>
        <v>51.05</v>
      </c>
      <c r="O75" s="29">
        <f>'Info día 5'!$C$55</f>
        <v>1.2</v>
      </c>
      <c r="P75" s="20">
        <f>SUM(L75:O75)</f>
        <v>123.10138876149897</v>
      </c>
      <c r="AL75" t="s">
        <v>143</v>
      </c>
      <c r="AM75" t="s">
        <v>21</v>
      </c>
      <c r="AN75" s="1">
        <v>0.3</v>
      </c>
      <c r="AO75" s="1">
        <v>0.7</v>
      </c>
      <c r="AP75" s="1">
        <v>7.7</v>
      </c>
      <c r="AQ75" s="1">
        <v>4.9000000000000004</v>
      </c>
      <c r="AR75" s="1">
        <v>2</v>
      </c>
      <c r="AS75" s="1">
        <f t="shared" si="8"/>
        <v>5.7</v>
      </c>
      <c r="AT75" s="1">
        <v>32</v>
      </c>
      <c r="AU75" s="1">
        <v>32</v>
      </c>
      <c r="AV75" s="1" t="s">
        <v>24</v>
      </c>
    </row>
    <row r="76" spans="1:48" x14ac:dyDescent="0.2">
      <c r="A76" s="66"/>
      <c r="B76" s="54"/>
      <c r="C76" s="2"/>
      <c r="D76" s="54"/>
      <c r="E76" s="2"/>
      <c r="F76" s="54"/>
      <c r="G76" s="2"/>
      <c r="H76" s="54"/>
      <c r="I76" s="2"/>
      <c r="K76" s="37" t="s">
        <v>48</v>
      </c>
      <c r="L76" s="15">
        <f>'Info día 5'!$B$13</f>
        <v>46.351024375945187</v>
      </c>
      <c r="M76" s="15">
        <f>'Info día 5'!$B$27</f>
        <v>27.470344827586207</v>
      </c>
      <c r="N76" s="15">
        <f>'Info día 5'!$B$41</f>
        <v>10.76</v>
      </c>
      <c r="O76" s="15">
        <f>'Info día 5'!$B$55</f>
        <v>0.2</v>
      </c>
      <c r="P76" s="20">
        <f t="shared" ref="P76:P77" si="9">SUM(L76:O76)</f>
        <v>84.781369203531398</v>
      </c>
      <c r="AL76" t="s">
        <v>142</v>
      </c>
      <c r="AM76" t="s">
        <v>79</v>
      </c>
      <c r="AN76" s="1">
        <v>45.714285714285715</v>
      </c>
      <c r="AO76" s="1">
        <v>10</v>
      </c>
      <c r="AP76" s="1">
        <v>34.285714285714285</v>
      </c>
      <c r="AQ76" s="1">
        <v>17.714285714285715</v>
      </c>
      <c r="AR76" s="1">
        <v>8.2857142857142865</v>
      </c>
      <c r="AS76" s="1">
        <f t="shared" si="8"/>
        <v>26</v>
      </c>
      <c r="AT76" s="1">
        <v>565.71428571428578</v>
      </c>
      <c r="AU76" s="1">
        <v>565.71428571428578</v>
      </c>
      <c r="AV76" s="1" t="s">
        <v>119</v>
      </c>
    </row>
    <row r="77" spans="1:48" x14ac:dyDescent="0.2">
      <c r="A77" s="66"/>
      <c r="B77" s="54"/>
      <c r="C77" s="2"/>
      <c r="D77" s="54"/>
      <c r="E77" s="2"/>
      <c r="F77" s="54"/>
      <c r="G77" s="2"/>
      <c r="H77" s="54"/>
      <c r="I77" s="2"/>
      <c r="K77" s="39" t="s">
        <v>233</v>
      </c>
      <c r="L77" s="40">
        <f>'Info día 5'!$D$13</f>
        <v>23.643934846162029</v>
      </c>
      <c r="M77" s="40">
        <f>'Info día 5'!$D$27</f>
        <v>6.3921449022781021</v>
      </c>
      <c r="N77" s="40">
        <f>'Info día 5'!$D$41</f>
        <v>23.309386281588445</v>
      </c>
      <c r="O77" s="40">
        <f>'Info día 5'!$D$55</f>
        <v>14.399999999999999</v>
      </c>
      <c r="P77" s="20">
        <f t="shared" si="9"/>
        <v>67.745466030028581</v>
      </c>
      <c r="AL77" t="s">
        <v>142</v>
      </c>
      <c r="AM77" t="s">
        <v>176</v>
      </c>
      <c r="AN77" s="1">
        <v>42</v>
      </c>
      <c r="AO77" s="1">
        <v>13.6</v>
      </c>
      <c r="AP77" s="1">
        <v>34</v>
      </c>
      <c r="AQ77" s="1">
        <v>17</v>
      </c>
      <c r="AR77" s="1">
        <v>10.4</v>
      </c>
      <c r="AS77" s="1">
        <f t="shared" si="8"/>
        <v>23.6</v>
      </c>
      <c r="AT77" s="1">
        <v>548</v>
      </c>
      <c r="AU77" s="1">
        <v>548</v>
      </c>
      <c r="AV77" s="1" t="s">
        <v>119</v>
      </c>
    </row>
    <row r="78" spans="1:48" x14ac:dyDescent="0.2">
      <c r="A78" s="67"/>
      <c r="B78" s="54"/>
      <c r="C78" s="2"/>
      <c r="D78" s="54"/>
      <c r="E78" s="2"/>
      <c r="F78" s="54"/>
      <c r="G78" s="2"/>
      <c r="H78" s="54"/>
      <c r="I78" s="2"/>
      <c r="K78" s="41"/>
      <c r="L78" s="42"/>
      <c r="M78" s="42"/>
      <c r="N78" s="42"/>
      <c r="O78" s="34"/>
      <c r="AL78" t="s">
        <v>141</v>
      </c>
      <c r="AM78" t="s">
        <v>220</v>
      </c>
      <c r="AN78" s="1">
        <v>2.6</v>
      </c>
      <c r="AO78" s="1">
        <v>8.9</v>
      </c>
      <c r="AP78" s="1">
        <v>27</v>
      </c>
      <c r="AQ78" s="1">
        <v>4.8</v>
      </c>
      <c r="AR78" s="1">
        <v>7.6</v>
      </c>
      <c r="AS78" s="1">
        <f t="shared" si="8"/>
        <v>19.399999999999999</v>
      </c>
      <c r="AT78" s="1">
        <v>164</v>
      </c>
      <c r="AU78" s="1">
        <v>164</v>
      </c>
      <c r="AV78" s="1" t="s">
        <v>24</v>
      </c>
    </row>
    <row r="79" spans="1:48" x14ac:dyDescent="0.2">
      <c r="AL79" t="s">
        <v>141</v>
      </c>
      <c r="AM79" t="s">
        <v>31</v>
      </c>
      <c r="AN79" s="1">
        <v>99</v>
      </c>
      <c r="AO79" s="1"/>
      <c r="AP79" s="1"/>
      <c r="AQ79" s="1"/>
      <c r="AR79" s="1"/>
      <c r="AS79" s="1">
        <f t="shared" si="8"/>
        <v>0</v>
      </c>
      <c r="AT79" s="1">
        <v>876</v>
      </c>
      <c r="AU79" s="1">
        <v>876</v>
      </c>
      <c r="AV79" s="1" t="s">
        <v>24</v>
      </c>
    </row>
    <row r="80" spans="1:48" x14ac:dyDescent="0.2">
      <c r="AL80" t="s">
        <v>141</v>
      </c>
      <c r="AM80" t="s">
        <v>66</v>
      </c>
      <c r="AN80" s="1">
        <v>43.243243243243242</v>
      </c>
      <c r="AO80" s="1">
        <v>15.135135135135133</v>
      </c>
      <c r="AP80" s="1">
        <v>29.72972972972973</v>
      </c>
      <c r="AQ80" s="1">
        <v>9.1891891891891895</v>
      </c>
      <c r="AR80" s="1">
        <v>9.1891891891891895</v>
      </c>
      <c r="AS80" s="1">
        <f t="shared" si="8"/>
        <v>20.54054054054054</v>
      </c>
      <c r="AT80" s="1">
        <v>540.54054054054052</v>
      </c>
      <c r="AU80" s="1">
        <v>540.54054054054052</v>
      </c>
      <c r="AV80" s="1" t="s">
        <v>119</v>
      </c>
    </row>
    <row r="81" spans="1:48" ht="29" x14ac:dyDescent="0.2">
      <c r="B81" s="28" t="s">
        <v>140</v>
      </c>
      <c r="C81" s="13" t="s">
        <v>56</v>
      </c>
      <c r="D81" s="28" t="s">
        <v>145</v>
      </c>
      <c r="E81" s="13" t="s">
        <v>56</v>
      </c>
      <c r="F81" s="28" t="s">
        <v>144</v>
      </c>
      <c r="G81" s="13" t="s">
        <v>56</v>
      </c>
      <c r="H81" s="28" t="s">
        <v>230</v>
      </c>
      <c r="I81" s="13" t="s">
        <v>56</v>
      </c>
      <c r="K81" s="30" t="s">
        <v>235</v>
      </c>
      <c r="L81" s="31" t="s">
        <v>231</v>
      </c>
      <c r="M81" s="31" t="s">
        <v>49</v>
      </c>
      <c r="N81" s="31" t="s">
        <v>232</v>
      </c>
      <c r="AL81" t="s">
        <v>141</v>
      </c>
      <c r="AM81" t="s">
        <v>284</v>
      </c>
      <c r="AN81" s="1">
        <v>10.6</v>
      </c>
      <c r="AO81" s="1">
        <v>12.6</v>
      </c>
      <c r="AP81" s="1">
        <v>1.1000000000000001</v>
      </c>
      <c r="AQ81" s="1">
        <v>1.1000000000000001</v>
      </c>
      <c r="AR81" s="1">
        <v>0</v>
      </c>
      <c r="AS81" s="1">
        <v>1.1000000000000001</v>
      </c>
      <c r="AT81" s="1">
        <v>150.19999999999999</v>
      </c>
      <c r="AU81" s="1">
        <v>150.19999999999999</v>
      </c>
      <c r="AV81" s="1" t="s">
        <v>24</v>
      </c>
    </row>
    <row r="82" spans="1:48" x14ac:dyDescent="0.2">
      <c r="A82" s="65" t="s">
        <v>239</v>
      </c>
      <c r="B82" s="54" t="s">
        <v>198</v>
      </c>
      <c r="C82" s="55">
        <v>65</v>
      </c>
      <c r="D82" s="54" t="s">
        <v>44</v>
      </c>
      <c r="E82" s="55">
        <v>160</v>
      </c>
      <c r="F82" s="54" t="s">
        <v>44</v>
      </c>
      <c r="G82" s="55">
        <v>160</v>
      </c>
      <c r="H82" s="54" t="s">
        <v>315</v>
      </c>
      <c r="I82" s="55">
        <v>100</v>
      </c>
      <c r="K82" s="37" t="s">
        <v>26</v>
      </c>
      <c r="L82" s="29">
        <f>'Info día 6'!$C$13+'Info día 6'!$C$27+'Info día 6'!$C$41+'Info día 6'!$C$55</f>
        <v>116.98276807184379</v>
      </c>
      <c r="M82" s="29">
        <f>L82*4</f>
        <v>467.93107228737517</v>
      </c>
      <c r="N82" s="45">
        <f>IFERROR(L82*4/($L82*4+$L83*9+$L84*4),0)</f>
        <v>0.29827303533360755</v>
      </c>
      <c r="AL82" t="s">
        <v>143</v>
      </c>
      <c r="AM82" t="s">
        <v>285</v>
      </c>
      <c r="AN82" s="1">
        <v>3.4</v>
      </c>
      <c r="AO82" s="1">
        <v>17</v>
      </c>
      <c r="AP82" s="1">
        <v>0.6</v>
      </c>
      <c r="AQ82" s="1">
        <v>0.6</v>
      </c>
      <c r="AR82"/>
      <c r="AS82" s="1">
        <v>1.1000000000000001</v>
      </c>
      <c r="AT82" s="1">
        <v>100</v>
      </c>
      <c r="AU82" s="1">
        <v>100</v>
      </c>
      <c r="AV82" s="1" t="s">
        <v>24</v>
      </c>
    </row>
    <row r="83" spans="1:48" x14ac:dyDescent="0.2">
      <c r="A83" s="66"/>
      <c r="B83" s="54" t="s">
        <v>284</v>
      </c>
      <c r="C83" s="55">
        <v>100</v>
      </c>
      <c r="D83" s="54" t="s">
        <v>9</v>
      </c>
      <c r="E83" s="55">
        <v>80</v>
      </c>
      <c r="F83" s="54" t="s">
        <v>9</v>
      </c>
      <c r="G83" s="55">
        <v>80</v>
      </c>
      <c r="H83" s="54"/>
      <c r="I83" s="55"/>
      <c r="K83" s="37" t="s">
        <v>48</v>
      </c>
      <c r="L83" s="15">
        <f>'Info día 6'!$B$13+'Info día 6'!$B$27+'Info día 6'!$B$41+'Info día 6'!$B$55</f>
        <v>92.771024375945188</v>
      </c>
      <c r="M83" s="15">
        <f>L83*9</f>
        <v>834.93921938350672</v>
      </c>
      <c r="N83" s="45">
        <f>IFERROR(L83*9/($L82*4+$L83*9+$L84*4),0)</f>
        <v>0.53221482828061928</v>
      </c>
      <c r="AL83" t="s">
        <v>143</v>
      </c>
      <c r="AM83" t="s">
        <v>286</v>
      </c>
      <c r="AN83" s="1">
        <v>2</v>
      </c>
      <c r="AO83" s="1">
        <v>18.600000000000001</v>
      </c>
      <c r="AP83" s="1">
        <v>0.9</v>
      </c>
      <c r="AQ83" s="1">
        <v>0.9</v>
      </c>
      <c r="AR83"/>
      <c r="AS83" s="1">
        <v>1.1000000000000001</v>
      </c>
      <c r="AT83" s="1">
        <v>96</v>
      </c>
      <c r="AU83" s="1">
        <v>96</v>
      </c>
      <c r="AV83" s="1" t="s">
        <v>24</v>
      </c>
    </row>
    <row r="84" spans="1:48" x14ac:dyDescent="0.2">
      <c r="A84" s="66"/>
      <c r="B84" s="54" t="s">
        <v>1</v>
      </c>
      <c r="C84" s="55">
        <v>5</v>
      </c>
      <c r="D84" s="54" t="s">
        <v>51</v>
      </c>
      <c r="E84" s="55">
        <v>30</v>
      </c>
      <c r="F84" s="54" t="s">
        <v>51</v>
      </c>
      <c r="G84" s="55">
        <v>30</v>
      </c>
      <c r="H84" s="54"/>
      <c r="I84" s="55"/>
      <c r="K84" s="37" t="s">
        <v>233</v>
      </c>
      <c r="L84" s="15">
        <f>'Info día 6'!$D$13+'Info día 6'!$D$27+'Info día 6'!$D$41+'Info día 6'!$D$55</f>
        <v>66.482707409338929</v>
      </c>
      <c r="M84" s="15">
        <f>L84*4</f>
        <v>265.93082963735571</v>
      </c>
      <c r="N84" s="45">
        <f>IFERROR(L84*4/($L82*4+$L83*9+$L84*4),0)</f>
        <v>0.16951213638577306</v>
      </c>
      <c r="AL84" t="s">
        <v>141</v>
      </c>
      <c r="AM84" t="s">
        <v>50</v>
      </c>
      <c r="AN84" s="1">
        <v>0.4</v>
      </c>
      <c r="AO84" s="1">
        <v>1.9</v>
      </c>
      <c r="AP84" s="1">
        <v>5.6</v>
      </c>
      <c r="AQ84" s="1">
        <v>1.3</v>
      </c>
      <c r="AR84" s="1">
        <v>2</v>
      </c>
      <c r="AS84" s="1">
        <f t="shared" ref="AS84:AS104" si="10">AP84-AR84</f>
        <v>3.5999999999999996</v>
      </c>
      <c r="AT84" s="1">
        <v>28</v>
      </c>
      <c r="AU84" s="1">
        <v>28</v>
      </c>
      <c r="AV84" s="1" t="s">
        <v>24</v>
      </c>
    </row>
    <row r="85" spans="1:48" x14ac:dyDescent="0.2">
      <c r="A85" s="66"/>
      <c r="B85" s="54" t="s">
        <v>162</v>
      </c>
      <c r="C85" s="55">
        <v>100</v>
      </c>
      <c r="D85" s="54" t="s">
        <v>302</v>
      </c>
      <c r="E85" s="55">
        <v>50</v>
      </c>
      <c r="F85" s="54" t="s">
        <v>302</v>
      </c>
      <c r="G85" s="55">
        <v>50</v>
      </c>
      <c r="H85" s="54"/>
      <c r="I85" s="55"/>
      <c r="K85" s="44" t="s">
        <v>234</v>
      </c>
      <c r="L85" s="20">
        <f>SUM(L82:L84)</f>
        <v>276.23649985712791</v>
      </c>
      <c r="M85" s="20">
        <f>'Info día 6'!$E$13+'Info día 6'!$E$27+'Info día 6'!$E$41+'Info día 6'!$E$55</f>
        <v>1610.5672744180979</v>
      </c>
      <c r="N85" s="16">
        <f>SUM(N82:N84)</f>
        <v>0.99999999999999978</v>
      </c>
      <c r="AL85" t="s">
        <v>141</v>
      </c>
      <c r="AM85" t="s">
        <v>287</v>
      </c>
      <c r="AN85" s="1">
        <v>5</v>
      </c>
      <c r="AO85" s="1">
        <v>5.5</v>
      </c>
      <c r="AP85" s="1">
        <v>6</v>
      </c>
      <c r="AQ85" s="1">
        <v>6</v>
      </c>
      <c r="AR85"/>
      <c r="AS85" s="1">
        <f t="shared" si="10"/>
        <v>6</v>
      </c>
      <c r="AT85" s="1">
        <v>100</v>
      </c>
      <c r="AU85" s="1">
        <v>100</v>
      </c>
      <c r="AV85" s="1" t="s">
        <v>24</v>
      </c>
    </row>
    <row r="86" spans="1:48" x14ac:dyDescent="0.2">
      <c r="A86" s="66"/>
      <c r="B86" s="54" t="s">
        <v>66</v>
      </c>
      <c r="C86" s="55">
        <v>35</v>
      </c>
      <c r="D86" s="54" t="s">
        <v>29</v>
      </c>
      <c r="E86" s="55">
        <v>5</v>
      </c>
      <c r="F86" s="54" t="s">
        <v>29</v>
      </c>
      <c r="G86" s="55">
        <v>5</v>
      </c>
      <c r="H86" s="54"/>
      <c r="I86" s="55"/>
      <c r="AL86" t="s">
        <v>141</v>
      </c>
      <c r="AM86" t="s">
        <v>152</v>
      </c>
      <c r="AN86" s="1">
        <v>7.7625570776255701</v>
      </c>
      <c r="AO86" s="1">
        <v>11.87214611872146</v>
      </c>
      <c r="AP86" s="1">
        <v>4.2009132420091317</v>
      </c>
      <c r="AQ86" s="1">
        <v>2.420091324200913</v>
      </c>
      <c r="AR86" s="1">
        <v>0.91324200913242004</v>
      </c>
      <c r="AS86" s="1">
        <f t="shared" si="10"/>
        <v>3.2876712328767117</v>
      </c>
      <c r="AT86" s="1">
        <v>134.24657534246575</v>
      </c>
      <c r="AU86" s="1">
        <v>134.24657534246575</v>
      </c>
      <c r="AV86" s="1" t="s">
        <v>119</v>
      </c>
    </row>
    <row r="87" spans="1:48" x14ac:dyDescent="0.2">
      <c r="A87" s="66"/>
      <c r="B87" s="54"/>
      <c r="C87" s="2"/>
      <c r="D87" s="54"/>
      <c r="E87" s="55"/>
      <c r="F87" s="54"/>
      <c r="G87" s="55"/>
      <c r="H87" s="54"/>
      <c r="I87" s="2"/>
      <c r="L87" s="68" t="s">
        <v>237</v>
      </c>
      <c r="M87" s="69"/>
      <c r="N87" s="69"/>
      <c r="O87" s="70"/>
      <c r="AL87" t="s">
        <v>142</v>
      </c>
      <c r="AM87" t="s">
        <v>90</v>
      </c>
      <c r="AN87" s="1">
        <v>58.333333333333336</v>
      </c>
      <c r="AO87" s="1">
        <v>15.000000000000002</v>
      </c>
      <c r="AP87" s="1">
        <v>19.166666666666668</v>
      </c>
      <c r="AQ87" s="1">
        <v>4.5833333333333339</v>
      </c>
      <c r="AR87" s="1">
        <v>9.5833333333333339</v>
      </c>
      <c r="AS87" s="1">
        <f t="shared" si="10"/>
        <v>9.5833333333333339</v>
      </c>
      <c r="AT87" s="1">
        <v>625</v>
      </c>
      <c r="AU87" s="1">
        <v>625</v>
      </c>
      <c r="AV87" s="1" t="s">
        <v>119</v>
      </c>
    </row>
    <row r="88" spans="1:48" x14ac:dyDescent="0.2">
      <c r="A88" s="66"/>
      <c r="B88" s="54"/>
      <c r="C88" s="2"/>
      <c r="D88" s="54"/>
      <c r="E88" s="2"/>
      <c r="F88" s="54"/>
      <c r="G88" s="55"/>
      <c r="H88" s="54"/>
      <c r="I88" s="2"/>
      <c r="L88" s="43" t="s">
        <v>140</v>
      </c>
      <c r="M88" s="38" t="s">
        <v>145</v>
      </c>
      <c r="N88" s="38" t="s">
        <v>144</v>
      </c>
      <c r="O88" s="38" t="s">
        <v>142</v>
      </c>
      <c r="P88" s="38" t="s">
        <v>234</v>
      </c>
      <c r="AL88" t="s">
        <v>141</v>
      </c>
      <c r="AM88" t="s">
        <v>23</v>
      </c>
      <c r="AN88" s="1">
        <v>0.5</v>
      </c>
      <c r="AO88" s="1">
        <v>1.1000000000000001</v>
      </c>
      <c r="AP88" s="1">
        <v>15</v>
      </c>
      <c r="AQ88" s="1">
        <v>9</v>
      </c>
      <c r="AR88" s="1">
        <v>3</v>
      </c>
      <c r="AS88" s="1">
        <f t="shared" si="10"/>
        <v>12</v>
      </c>
      <c r="AT88" s="1">
        <v>61</v>
      </c>
      <c r="AU88" s="1">
        <v>61</v>
      </c>
      <c r="AV88" s="1" t="s">
        <v>24</v>
      </c>
    </row>
    <row r="89" spans="1:48" x14ac:dyDescent="0.2">
      <c r="A89" s="66"/>
      <c r="B89" s="54"/>
      <c r="C89" s="2"/>
      <c r="D89" s="54"/>
      <c r="E89" s="2"/>
      <c r="F89" s="54"/>
      <c r="G89" s="2"/>
      <c r="H89" s="54"/>
      <c r="I89" s="2"/>
      <c r="K89" s="37" t="s">
        <v>26</v>
      </c>
      <c r="L89" s="29">
        <f>'Info día 6'!$C$13</f>
        <v>25.942768071843794</v>
      </c>
      <c r="M89" s="29">
        <f>'Info día 6'!$C$27</f>
        <v>45.07</v>
      </c>
      <c r="N89" s="29">
        <f>'Info día 6'!$C$41</f>
        <v>45.07</v>
      </c>
      <c r="O89" s="29">
        <f>'Info día 6'!$C$55</f>
        <v>0.90000000000000013</v>
      </c>
      <c r="P89" s="20">
        <f>SUM(L89:O89)</f>
        <v>116.98276807184379</v>
      </c>
      <c r="AL89" t="s">
        <v>142</v>
      </c>
      <c r="AM89" t="s">
        <v>78</v>
      </c>
      <c r="AN89" s="1">
        <v>23.684210526315791</v>
      </c>
      <c r="AO89" s="1">
        <v>6.7105263157894735</v>
      </c>
      <c r="AP89" s="1">
        <v>17.10526315789474</v>
      </c>
      <c r="AQ89" s="1">
        <v>9.2105263157894743</v>
      </c>
      <c r="AR89" s="1">
        <v>5</v>
      </c>
      <c r="AS89" s="1">
        <f t="shared" si="10"/>
        <v>12.10526315789474</v>
      </c>
      <c r="AT89" s="1">
        <v>296.0526315789474</v>
      </c>
      <c r="AU89" s="1">
        <v>296.0526315789474</v>
      </c>
      <c r="AV89" s="1" t="s">
        <v>119</v>
      </c>
    </row>
    <row r="90" spans="1:48" x14ac:dyDescent="0.2">
      <c r="A90" s="66"/>
      <c r="B90" s="54"/>
      <c r="C90" s="2"/>
      <c r="D90" s="54"/>
      <c r="E90" s="2"/>
      <c r="F90" s="54"/>
      <c r="G90" s="2"/>
      <c r="H90" s="54"/>
      <c r="I90" s="2"/>
      <c r="K90" s="37" t="s">
        <v>48</v>
      </c>
      <c r="L90" s="15">
        <f>'Info día 6'!$B$13</f>
        <v>46.351024375945187</v>
      </c>
      <c r="M90" s="15">
        <f>'Info día 6'!$B$27</f>
        <v>23.060000000000002</v>
      </c>
      <c r="N90" s="15">
        <f>'Info día 6'!$B$41</f>
        <v>23.060000000000002</v>
      </c>
      <c r="O90" s="15">
        <f>'Info día 6'!$B$55</f>
        <v>0.3</v>
      </c>
      <c r="P90" s="20">
        <f t="shared" ref="P90:P91" si="11">SUM(L90:O90)</f>
        <v>92.771024375945188</v>
      </c>
      <c r="AL90" t="s">
        <v>143</v>
      </c>
      <c r="AM90" t="s">
        <v>75</v>
      </c>
      <c r="AN90" s="1">
        <v>2.9045643153526974</v>
      </c>
      <c r="AO90" s="1">
        <v>0.2074688796680498</v>
      </c>
      <c r="AP90" s="1">
        <v>1.4522821576763487</v>
      </c>
      <c r="AQ90" s="1">
        <v>1.2033195020746887</v>
      </c>
      <c r="AR90" s="1">
        <v>0</v>
      </c>
      <c r="AS90" s="1">
        <f t="shared" si="10"/>
        <v>1.4522821576763487</v>
      </c>
      <c r="AT90" s="1">
        <v>31.120331950207472</v>
      </c>
      <c r="AU90" s="1">
        <v>31.120331950207472</v>
      </c>
      <c r="AV90" s="1" t="s">
        <v>119</v>
      </c>
    </row>
    <row r="91" spans="1:48" x14ac:dyDescent="0.2">
      <c r="A91" s="66"/>
      <c r="B91" s="54"/>
      <c r="C91" s="2"/>
      <c r="D91" s="54"/>
      <c r="E91" s="2"/>
      <c r="F91" s="54"/>
      <c r="G91" s="2"/>
      <c r="H91" s="54"/>
      <c r="I91" s="2"/>
      <c r="K91" s="39" t="s">
        <v>233</v>
      </c>
      <c r="L91" s="40">
        <f>'Info día 6'!$D$13</f>
        <v>23.643934846162029</v>
      </c>
      <c r="M91" s="40">
        <f>'Info día 6'!$D$27</f>
        <v>17.419386281588448</v>
      </c>
      <c r="N91" s="40">
        <f>'Info día 6'!$D$41</f>
        <v>17.419386281588448</v>
      </c>
      <c r="O91" s="40">
        <f>'Info día 6'!$D$55</f>
        <v>8</v>
      </c>
      <c r="P91" s="20">
        <f t="shared" si="11"/>
        <v>66.482707409338929</v>
      </c>
      <c r="AL91" t="s">
        <v>143</v>
      </c>
      <c r="AM91" t="s">
        <v>264</v>
      </c>
      <c r="AN91" s="1">
        <v>3.35</v>
      </c>
      <c r="AO91" s="1">
        <v>3.32</v>
      </c>
      <c r="AP91" s="1">
        <v>4.66</v>
      </c>
      <c r="AQ91" s="1"/>
      <c r="AR91" s="1"/>
      <c r="AS91" s="1">
        <f t="shared" si="10"/>
        <v>4.66</v>
      </c>
      <c r="AT91" s="1">
        <v>62</v>
      </c>
      <c r="AU91" s="1">
        <v>62</v>
      </c>
      <c r="AV91" s="1" t="s">
        <v>24</v>
      </c>
    </row>
    <row r="92" spans="1:48" x14ac:dyDescent="0.2">
      <c r="A92" s="67"/>
      <c r="B92" s="54"/>
      <c r="C92" s="2"/>
      <c r="D92" s="54"/>
      <c r="E92" s="2"/>
      <c r="F92" s="54"/>
      <c r="G92" s="2"/>
      <c r="H92" s="54"/>
      <c r="I92" s="2"/>
      <c r="K92" s="41"/>
      <c r="L92" s="42"/>
      <c r="M92" s="42"/>
      <c r="N92" s="42"/>
      <c r="O92" s="34"/>
      <c r="AL92" t="s">
        <v>143</v>
      </c>
      <c r="AM92" t="s">
        <v>74</v>
      </c>
      <c r="AN92" s="1">
        <v>4.0955631399317411</v>
      </c>
      <c r="AO92" s="1">
        <v>0.44368600682593862</v>
      </c>
      <c r="AP92" s="1">
        <v>7.5085324232081918</v>
      </c>
      <c r="AQ92" s="1">
        <v>5.4607508532423212</v>
      </c>
      <c r="AR92" s="1">
        <v>1.4334470989761094</v>
      </c>
      <c r="AS92" s="1">
        <f t="shared" si="10"/>
        <v>6.0750853242320826</v>
      </c>
      <c r="AT92" s="1">
        <v>66.211604095563146</v>
      </c>
      <c r="AU92" s="1">
        <v>66.211604095563146</v>
      </c>
      <c r="AV92" s="1" t="s">
        <v>119</v>
      </c>
    </row>
    <row r="93" spans="1:48" x14ac:dyDescent="0.2">
      <c r="AL93" t="s">
        <v>143</v>
      </c>
      <c r="AM93" t="s">
        <v>73</v>
      </c>
      <c r="AN93" s="1">
        <v>6.3157894736842106</v>
      </c>
      <c r="AO93" s="1">
        <v>2.5263157894736841</v>
      </c>
      <c r="AP93" s="1">
        <v>2.5263157894736841</v>
      </c>
      <c r="AQ93" s="1">
        <v>0.59649122807017541</v>
      </c>
      <c r="AR93" s="1">
        <v>1.3333333333333333</v>
      </c>
      <c r="AS93" s="1">
        <f t="shared" si="10"/>
        <v>1.1929824561403508</v>
      </c>
      <c r="AT93" s="1">
        <v>72.280701754385959</v>
      </c>
      <c r="AU93" s="1">
        <v>72.280701754385959</v>
      </c>
      <c r="AV93" s="1" t="s">
        <v>119</v>
      </c>
    </row>
    <row r="94" spans="1:48" x14ac:dyDescent="0.2">
      <c r="AL94" t="s">
        <v>141</v>
      </c>
      <c r="AM94" t="s">
        <v>193</v>
      </c>
      <c r="AN94">
        <v>0.3</v>
      </c>
      <c r="AO94">
        <v>1.2</v>
      </c>
      <c r="AP94">
        <v>3.3</v>
      </c>
      <c r="AQ94">
        <v>1.2</v>
      </c>
      <c r="AR94">
        <v>2.1</v>
      </c>
      <c r="AS94" s="1">
        <f t="shared" si="10"/>
        <v>1.1999999999999997</v>
      </c>
      <c r="AT94">
        <v>17</v>
      </c>
      <c r="AU94">
        <v>17</v>
      </c>
      <c r="AV94" s="1" t="s">
        <v>24</v>
      </c>
    </row>
    <row r="95" spans="1:48" ht="29" x14ac:dyDescent="0.2">
      <c r="B95" s="28" t="s">
        <v>140</v>
      </c>
      <c r="C95" s="13" t="s">
        <v>56</v>
      </c>
      <c r="D95" s="28" t="s">
        <v>145</v>
      </c>
      <c r="E95" s="13" t="s">
        <v>56</v>
      </c>
      <c r="F95" s="28" t="s">
        <v>144</v>
      </c>
      <c r="G95" s="13" t="s">
        <v>56</v>
      </c>
      <c r="H95" s="28" t="s">
        <v>230</v>
      </c>
      <c r="I95" s="13" t="s">
        <v>56</v>
      </c>
      <c r="K95" s="30" t="s">
        <v>235</v>
      </c>
      <c r="L95" s="31" t="s">
        <v>231</v>
      </c>
      <c r="M95" s="31" t="s">
        <v>49</v>
      </c>
      <c r="N95" s="31" t="s">
        <v>232</v>
      </c>
      <c r="AL95" t="s">
        <v>141</v>
      </c>
      <c r="AM95" t="s">
        <v>219</v>
      </c>
      <c r="AN95" s="1">
        <v>0.4</v>
      </c>
      <c r="AO95" s="1">
        <v>9</v>
      </c>
      <c r="AP95" s="1">
        <v>20</v>
      </c>
      <c r="AQ95" s="1">
        <v>1.8</v>
      </c>
      <c r="AR95" s="1">
        <v>7.9</v>
      </c>
      <c r="AS95" s="1">
        <f t="shared" si="10"/>
        <v>12.1</v>
      </c>
      <c r="AT95" s="1">
        <v>116</v>
      </c>
      <c r="AU95" s="1">
        <v>116</v>
      </c>
      <c r="AV95" s="1" t="s">
        <v>24</v>
      </c>
    </row>
    <row r="96" spans="1:48" x14ac:dyDescent="0.2">
      <c r="A96" s="65" t="s">
        <v>238</v>
      </c>
      <c r="B96" s="54" t="s">
        <v>158</v>
      </c>
      <c r="C96" s="55">
        <v>200</v>
      </c>
      <c r="D96" s="54" t="s">
        <v>110</v>
      </c>
      <c r="E96" s="55">
        <v>250</v>
      </c>
      <c r="F96" s="54" t="s">
        <v>108</v>
      </c>
      <c r="G96" s="55">
        <v>250</v>
      </c>
      <c r="H96" s="54" t="s">
        <v>78</v>
      </c>
      <c r="I96" s="55">
        <v>60</v>
      </c>
      <c r="K96" s="37" t="s">
        <v>26</v>
      </c>
      <c r="L96" s="29">
        <f>'Info día 7'!$C$13+'Info día 7'!$C$27+'Info día 7'!$C$41+'Info día 7'!$C$55</f>
        <v>108.84673935718128</v>
      </c>
      <c r="M96" s="29">
        <f>L96*4</f>
        <v>435.38695742872511</v>
      </c>
      <c r="N96" s="45">
        <f>IFERROR(L96*4/($L96*4+$L97*9+$L98*4),0)</f>
        <v>0.28747340074234751</v>
      </c>
      <c r="AL96" t="s">
        <v>141</v>
      </c>
      <c r="AM96" t="s">
        <v>228</v>
      </c>
      <c r="AN96" s="1">
        <v>6.9</v>
      </c>
      <c r="AO96" s="1">
        <v>45</v>
      </c>
      <c r="AP96" s="1">
        <v>37</v>
      </c>
      <c r="AQ96" s="1">
        <v>0</v>
      </c>
      <c r="AR96" s="1">
        <v>24</v>
      </c>
      <c r="AS96" s="1">
        <f t="shared" si="10"/>
        <v>13</v>
      </c>
      <c r="AT96" s="1">
        <v>328</v>
      </c>
      <c r="AU96" s="1">
        <v>328</v>
      </c>
      <c r="AV96" s="1" t="s">
        <v>24</v>
      </c>
    </row>
    <row r="97" spans="1:48" x14ac:dyDescent="0.2">
      <c r="A97" s="66"/>
      <c r="B97" s="54" t="s">
        <v>169</v>
      </c>
      <c r="C97" s="55">
        <v>100</v>
      </c>
      <c r="D97" s="54" t="s">
        <v>272</v>
      </c>
      <c r="E97" s="55">
        <v>100</v>
      </c>
      <c r="F97" s="54" t="s">
        <v>272</v>
      </c>
      <c r="G97" s="55">
        <v>100</v>
      </c>
      <c r="H97" s="54"/>
      <c r="I97" s="55"/>
      <c r="K97" s="37" t="s">
        <v>48</v>
      </c>
      <c r="L97" s="15">
        <f>'Info día 7'!$B$13+'Info día 7'!$B$27+'Info día 7'!$B$41+'Info día 7'!$B$55</f>
        <v>85.33921003586272</v>
      </c>
      <c r="M97" s="15">
        <f>L97*9</f>
        <v>768.05289032276448</v>
      </c>
      <c r="N97" s="45">
        <f>IFERROR(L97*9/($L96*4+$L97*9+$L98*4),0)</f>
        <v>0.50712308341762735</v>
      </c>
      <c r="AL97" t="s">
        <v>142</v>
      </c>
      <c r="AM97" t="s">
        <v>179</v>
      </c>
      <c r="AN97" s="1">
        <v>19.736842105263158</v>
      </c>
      <c r="AO97" s="1">
        <v>2.5</v>
      </c>
      <c r="AP97" s="1">
        <v>6.5789473684210531</v>
      </c>
      <c r="AQ97" s="1">
        <v>3.9473684210526319</v>
      </c>
      <c r="AR97" s="1">
        <v>0</v>
      </c>
      <c r="AS97" s="1">
        <f t="shared" si="10"/>
        <v>6.5789473684210531</v>
      </c>
      <c r="AT97" s="1">
        <v>202.63157894736844</v>
      </c>
      <c r="AU97" s="1">
        <v>202.63157894736844</v>
      </c>
      <c r="AV97" s="1" t="s">
        <v>119</v>
      </c>
    </row>
    <row r="98" spans="1:48" x14ac:dyDescent="0.2">
      <c r="A98" s="66"/>
      <c r="B98" s="54" t="s">
        <v>198</v>
      </c>
      <c r="C98" s="55">
        <v>65</v>
      </c>
      <c r="D98" s="54" t="s">
        <v>302</v>
      </c>
      <c r="E98" s="55">
        <v>50</v>
      </c>
      <c r="F98" s="54" t="s">
        <v>302</v>
      </c>
      <c r="G98" s="55">
        <v>50</v>
      </c>
      <c r="H98" s="54"/>
      <c r="I98" s="55"/>
      <c r="K98" s="37" t="s">
        <v>233</v>
      </c>
      <c r="L98" s="15">
        <f>'Info día 7'!$D$13+'Info día 7'!$D$27+'Info día 7'!$D$41+'Info día 7'!$D$55</f>
        <v>77.772423097071609</v>
      </c>
      <c r="M98" s="15">
        <f>L98*4</f>
        <v>311.08969238828644</v>
      </c>
      <c r="N98" s="45">
        <f>IFERROR(L98*4/($L96*4+$L97*9+$L98*4),0)</f>
        <v>0.20540351584002509</v>
      </c>
      <c r="AL98" t="s">
        <v>142</v>
      </c>
      <c r="AM98" t="s">
        <v>288</v>
      </c>
      <c r="AN98" s="1">
        <v>76</v>
      </c>
      <c r="AO98" s="1">
        <v>7.9</v>
      </c>
      <c r="AP98" s="1">
        <v>14</v>
      </c>
      <c r="AQ98" s="1">
        <v>4.5999999999999996</v>
      </c>
      <c r="AR98" s="1">
        <v>8.6</v>
      </c>
      <c r="AS98" s="1">
        <f t="shared" si="10"/>
        <v>5.4</v>
      </c>
      <c r="AT98" s="1">
        <v>718</v>
      </c>
      <c r="AU98" s="1">
        <v>718</v>
      </c>
      <c r="AV98" s="1" t="s">
        <v>24</v>
      </c>
    </row>
    <row r="99" spans="1:48" x14ac:dyDescent="0.2">
      <c r="A99" s="66"/>
      <c r="B99" s="54"/>
      <c r="C99" s="55"/>
      <c r="D99" s="54" t="s">
        <v>29</v>
      </c>
      <c r="E99" s="55">
        <v>5</v>
      </c>
      <c r="F99" s="54" t="s">
        <v>29</v>
      </c>
      <c r="G99" s="55">
        <v>5</v>
      </c>
      <c r="H99" s="54"/>
      <c r="I99" s="55"/>
      <c r="K99" s="44" t="s">
        <v>234</v>
      </c>
      <c r="L99" s="20">
        <f>SUM(L96:L98)</f>
        <v>271.95837249011561</v>
      </c>
      <c r="M99" s="20">
        <f>'Info día 7'!$E$13+'Info día 7'!$E$27+'Info día 7'!$E$41+'Info día 7'!$E$55</f>
        <v>1597.7471384297505</v>
      </c>
      <c r="N99" s="16">
        <f>SUM(N96:N98)</f>
        <v>1</v>
      </c>
      <c r="AL99" t="s">
        <v>142</v>
      </c>
      <c r="AM99" t="s">
        <v>248</v>
      </c>
      <c r="AN99" s="63">
        <v>0.3</v>
      </c>
      <c r="AO99" s="63">
        <v>0.8</v>
      </c>
      <c r="AP99" s="63">
        <v>13</v>
      </c>
      <c r="AQ99" s="63">
        <v>11</v>
      </c>
      <c r="AR99" s="63">
        <v>1.8</v>
      </c>
      <c r="AS99" s="1">
        <f t="shared" si="10"/>
        <v>11.2</v>
      </c>
      <c r="AT99" s="63">
        <v>53</v>
      </c>
      <c r="AU99" s="63">
        <v>53</v>
      </c>
      <c r="AV99" s="1" t="s">
        <v>24</v>
      </c>
    </row>
    <row r="100" spans="1:48" x14ac:dyDescent="0.2">
      <c r="A100" s="66"/>
      <c r="B100" s="54"/>
      <c r="C100" s="55"/>
      <c r="D100" s="54"/>
      <c r="E100" s="55"/>
      <c r="F100" s="54"/>
      <c r="G100" s="55"/>
      <c r="H100" s="54"/>
      <c r="I100" s="55"/>
      <c r="AL100" t="s">
        <v>141</v>
      </c>
      <c r="AM100" t="s">
        <v>16</v>
      </c>
      <c r="AN100" s="1">
        <v>0.4</v>
      </c>
      <c r="AO100" s="1">
        <v>0.8</v>
      </c>
      <c r="AP100" s="1">
        <v>15</v>
      </c>
      <c r="AQ100" s="1">
        <v>14.8</v>
      </c>
      <c r="AR100" s="1">
        <v>1.6</v>
      </c>
      <c r="AS100" s="1">
        <f t="shared" si="10"/>
        <v>13.4</v>
      </c>
      <c r="AT100" s="1">
        <v>60</v>
      </c>
      <c r="AU100" s="1">
        <v>60</v>
      </c>
      <c r="AV100" s="1" t="s">
        <v>24</v>
      </c>
    </row>
    <row r="101" spans="1:48" x14ac:dyDescent="0.2">
      <c r="A101" s="66"/>
      <c r="B101" s="54"/>
      <c r="C101" s="55"/>
      <c r="D101" s="54"/>
      <c r="E101" s="55"/>
      <c r="F101" s="54"/>
      <c r="G101" s="55"/>
      <c r="H101" s="54"/>
      <c r="I101" s="55"/>
      <c r="L101" s="68" t="s">
        <v>237</v>
      </c>
      <c r="M101" s="69"/>
      <c r="N101" s="69"/>
      <c r="O101" s="70"/>
      <c r="AL101" t="s">
        <v>141</v>
      </c>
      <c r="AM101" t="s">
        <v>1</v>
      </c>
      <c r="AN101" s="1">
        <v>81</v>
      </c>
      <c r="AO101" s="1">
        <v>0.8</v>
      </c>
      <c r="AP101" s="1">
        <v>0.1</v>
      </c>
      <c r="AQ101" s="1">
        <v>0.1</v>
      </c>
      <c r="AR101" s="1"/>
      <c r="AS101" s="1">
        <f t="shared" si="10"/>
        <v>0.1</v>
      </c>
      <c r="AT101" s="1">
        <v>717</v>
      </c>
      <c r="AU101" s="1">
        <v>717</v>
      </c>
      <c r="AV101" s="1" t="s">
        <v>24</v>
      </c>
    </row>
    <row r="102" spans="1:48" x14ac:dyDescent="0.2">
      <c r="A102" s="66"/>
      <c r="B102" s="54"/>
      <c r="C102" s="2"/>
      <c r="D102" s="54"/>
      <c r="E102" s="2"/>
      <c r="F102" s="54"/>
      <c r="G102" s="2"/>
      <c r="H102" s="54"/>
      <c r="I102" s="2"/>
      <c r="L102" s="43" t="s">
        <v>140</v>
      </c>
      <c r="M102" s="38" t="s">
        <v>145</v>
      </c>
      <c r="N102" s="38" t="s">
        <v>144</v>
      </c>
      <c r="O102" s="38" t="s">
        <v>142</v>
      </c>
      <c r="P102" s="38" t="s">
        <v>234</v>
      </c>
      <c r="AL102" t="s">
        <v>143</v>
      </c>
      <c r="AM102" t="s">
        <v>43</v>
      </c>
      <c r="AN102" s="1">
        <v>56</v>
      </c>
      <c r="AO102" s="1">
        <v>21</v>
      </c>
      <c r="AP102" s="1">
        <v>19</v>
      </c>
      <c r="AQ102" s="1">
        <v>4.4000000000000004</v>
      </c>
      <c r="AR102" s="1">
        <v>10</v>
      </c>
      <c r="AS102" s="1">
        <f t="shared" si="10"/>
        <v>9</v>
      </c>
      <c r="AT102" s="1">
        <v>614</v>
      </c>
      <c r="AU102" s="1">
        <v>614</v>
      </c>
      <c r="AV102" s="1" t="s">
        <v>24</v>
      </c>
    </row>
    <row r="103" spans="1:48" x14ac:dyDescent="0.2">
      <c r="A103" s="66"/>
      <c r="B103" s="54"/>
      <c r="C103" s="2"/>
      <c r="D103" s="54"/>
      <c r="E103" s="2"/>
      <c r="F103" s="54"/>
      <c r="G103" s="2"/>
      <c r="H103" s="54"/>
      <c r="I103" s="2"/>
      <c r="K103" s="37" t="s">
        <v>26</v>
      </c>
      <c r="L103" s="29">
        <f>'Info día 7'!$C$13</f>
        <v>30.778336659182322</v>
      </c>
      <c r="M103" s="29">
        <f>'Info día 7'!$C$27</f>
        <v>42.320951879171055</v>
      </c>
      <c r="N103" s="29">
        <f>'Info día 7'!$C$41</f>
        <v>31.721135029354212</v>
      </c>
      <c r="O103" s="29">
        <f>'Info día 7'!$C$55</f>
        <v>4.0263157894736841</v>
      </c>
      <c r="P103" s="20">
        <f>SUM(L103:O103)</f>
        <v>108.84673935718128</v>
      </c>
      <c r="AL103" t="s">
        <v>143</v>
      </c>
      <c r="AM103" t="s">
        <v>89</v>
      </c>
      <c r="AN103" s="1">
        <v>52.142857142857146</v>
      </c>
      <c r="AO103" s="1">
        <v>20.714285714285715</v>
      </c>
      <c r="AP103" s="1">
        <v>20.714285714285715</v>
      </c>
      <c r="AQ103" s="1">
        <v>5</v>
      </c>
      <c r="AR103" s="1">
        <v>10.714285714285715</v>
      </c>
      <c r="AS103" s="1">
        <f t="shared" si="10"/>
        <v>10</v>
      </c>
      <c r="AT103" s="1">
        <v>592.85714285714289</v>
      </c>
      <c r="AU103" s="1">
        <v>592.85714285714289</v>
      </c>
      <c r="AV103" s="1" t="s">
        <v>119</v>
      </c>
    </row>
    <row r="104" spans="1:48" x14ac:dyDescent="0.2">
      <c r="A104" s="66"/>
      <c r="B104" s="54"/>
      <c r="C104" s="2"/>
      <c r="D104" s="54"/>
      <c r="E104" s="2"/>
      <c r="F104" s="54"/>
      <c r="G104" s="2"/>
      <c r="H104" s="54"/>
      <c r="I104" s="2"/>
      <c r="K104" s="37" t="s">
        <v>48</v>
      </c>
      <c r="L104" s="15">
        <f>'Info día 7'!$B$13</f>
        <v>23.572945850636735</v>
      </c>
      <c r="M104" s="15">
        <f>'Info día 7'!$B$27</f>
        <v>21.259553916403231</v>
      </c>
      <c r="N104" s="15">
        <f>'Info día 7'!$B$41</f>
        <v>26.296183953033271</v>
      </c>
      <c r="O104" s="15">
        <f>'Info día 7'!$B$55</f>
        <v>14.210526315789474</v>
      </c>
      <c r="P104" s="20">
        <f t="shared" ref="P104:P105" si="12">SUM(L104:O104)</f>
        <v>85.33921003586272</v>
      </c>
      <c r="AL104" t="s">
        <v>141</v>
      </c>
      <c r="AM104" t="s">
        <v>14</v>
      </c>
      <c r="AN104" s="1">
        <v>0.2</v>
      </c>
      <c r="AO104" s="1">
        <v>0.3</v>
      </c>
      <c r="AP104" s="1">
        <v>14</v>
      </c>
      <c r="AQ104" s="1">
        <v>10.4</v>
      </c>
      <c r="AR104" s="1">
        <v>2.4</v>
      </c>
      <c r="AS104" s="1">
        <f t="shared" si="10"/>
        <v>11.6</v>
      </c>
      <c r="AT104" s="1">
        <v>52</v>
      </c>
      <c r="AU104" s="1">
        <v>52</v>
      </c>
      <c r="AV104" s="1" t="s">
        <v>24</v>
      </c>
    </row>
    <row r="105" spans="1:48" x14ac:dyDescent="0.2">
      <c r="A105" s="66"/>
      <c r="B105" s="54"/>
      <c r="C105" s="2"/>
      <c r="D105" s="54"/>
      <c r="E105" s="2"/>
      <c r="F105" s="54"/>
      <c r="G105" s="2"/>
      <c r="H105" s="54"/>
      <c r="I105" s="2"/>
      <c r="K105" s="39" t="s">
        <v>233</v>
      </c>
      <c r="L105" s="40">
        <f>'Info día 7'!$D$13</f>
        <v>27.078932851913144</v>
      </c>
      <c r="M105" s="40">
        <f>'Info día 7'!$D$27</f>
        <v>17.009351156895789</v>
      </c>
      <c r="N105" s="40">
        <f>'Info día 7'!$D$41</f>
        <v>26.420981193525826</v>
      </c>
      <c r="O105" s="40">
        <f>'Info día 7'!$D$55</f>
        <v>7.2631578947368443</v>
      </c>
      <c r="P105" s="20">
        <f t="shared" si="12"/>
        <v>77.772423097071609</v>
      </c>
      <c r="AL105" t="s">
        <v>141</v>
      </c>
      <c r="AM105" t="s">
        <v>186</v>
      </c>
      <c r="AN105" s="1">
        <v>3</v>
      </c>
      <c r="AO105" s="1">
        <v>7</v>
      </c>
      <c r="AP105" s="1"/>
      <c r="AQ105" s="1"/>
      <c r="AR105" s="1"/>
      <c r="AS105" s="1">
        <v>0</v>
      </c>
      <c r="AT105" s="1">
        <v>55</v>
      </c>
      <c r="AU105" s="1">
        <v>55</v>
      </c>
      <c r="AV105" s="1" t="s">
        <v>24</v>
      </c>
    </row>
    <row r="106" spans="1:48" x14ac:dyDescent="0.2">
      <c r="A106" s="67"/>
      <c r="B106" s="54"/>
      <c r="C106" s="2"/>
      <c r="D106" s="54"/>
      <c r="E106" s="2"/>
      <c r="F106" s="54"/>
      <c r="G106" s="2"/>
      <c r="H106" s="54"/>
      <c r="I106" s="2"/>
      <c r="K106" s="41"/>
      <c r="L106" s="42"/>
      <c r="M106" s="42"/>
      <c r="N106" s="42"/>
      <c r="O106" s="34"/>
      <c r="AL106" t="s">
        <v>141</v>
      </c>
      <c r="AM106" t="s">
        <v>299</v>
      </c>
      <c r="AN106" s="1">
        <v>75</v>
      </c>
      <c r="AO106" s="1">
        <v>1</v>
      </c>
      <c r="AP106" s="1">
        <v>0.6</v>
      </c>
      <c r="AQ106" s="1">
        <v>0.6</v>
      </c>
      <c r="AR106"/>
      <c r="AS106" s="1">
        <f t="shared" ref="AS106:AS121" si="13">AP106-AR106</f>
        <v>0.6</v>
      </c>
      <c r="AT106" s="1">
        <v>680</v>
      </c>
      <c r="AU106" s="1">
        <v>680</v>
      </c>
      <c r="AV106" s="1" t="s">
        <v>24</v>
      </c>
    </row>
    <row r="107" spans="1:48" x14ac:dyDescent="0.2">
      <c r="AL107" t="s">
        <v>143</v>
      </c>
      <c r="AM107" t="s">
        <v>40</v>
      </c>
      <c r="AN107" s="1">
        <v>100</v>
      </c>
      <c r="AO107" s="1"/>
      <c r="AP107" s="1"/>
      <c r="AQ107" s="1"/>
      <c r="AR107" s="1"/>
      <c r="AS107" s="1">
        <f t="shared" si="13"/>
        <v>0</v>
      </c>
      <c r="AT107" s="1">
        <v>900</v>
      </c>
      <c r="AU107" s="1">
        <v>900</v>
      </c>
      <c r="AV107" s="1" t="s">
        <v>24</v>
      </c>
    </row>
    <row r="108" spans="1:48" x14ac:dyDescent="0.2">
      <c r="AL108" t="s">
        <v>141</v>
      </c>
      <c r="AM108" t="s">
        <v>312</v>
      </c>
      <c r="AN108" s="1">
        <v>0.2</v>
      </c>
      <c r="AO108" s="1">
        <v>0.8</v>
      </c>
      <c r="AP108" s="1">
        <v>8.1999999999999993</v>
      </c>
      <c r="AQ108" s="1">
        <v>7.9</v>
      </c>
      <c r="AR108" s="1">
        <v>0.9</v>
      </c>
      <c r="AS108" s="1">
        <f t="shared" si="13"/>
        <v>7.2999999999999989</v>
      </c>
      <c r="AT108" s="1">
        <v>34</v>
      </c>
      <c r="AU108" s="1">
        <v>34</v>
      </c>
      <c r="AV108" s="1" t="s">
        <v>24</v>
      </c>
    </row>
    <row r="109" spans="1:48" x14ac:dyDescent="0.2">
      <c r="AL109" t="s">
        <v>141</v>
      </c>
      <c r="AM109" t="s">
        <v>110</v>
      </c>
      <c r="AN109" s="1">
        <v>2.6282051282051282</v>
      </c>
      <c r="AO109" s="1">
        <v>16.025641025641026</v>
      </c>
      <c r="AP109" s="1">
        <v>0.19230769230769232</v>
      </c>
      <c r="AQ109" s="1">
        <v>0</v>
      </c>
      <c r="AR109" s="1">
        <v>6.4102564102564111E-2</v>
      </c>
      <c r="AS109" s="1">
        <f t="shared" si="13"/>
        <v>0.12820512820512819</v>
      </c>
      <c r="AT109" s="1">
        <v>91.025641025641036</v>
      </c>
      <c r="AU109" s="1">
        <v>91.025641025641036</v>
      </c>
      <c r="AV109" s="1" t="s">
        <v>119</v>
      </c>
    </row>
    <row r="110" spans="1:48" x14ac:dyDescent="0.2">
      <c r="AL110" t="s">
        <v>143</v>
      </c>
      <c r="AM110" t="s">
        <v>289</v>
      </c>
      <c r="AN110"/>
      <c r="AO110" s="1">
        <v>0.3</v>
      </c>
      <c r="AP110" s="1">
        <v>82</v>
      </c>
      <c r="AQ110" s="1">
        <v>82</v>
      </c>
      <c r="AR110" s="1">
        <v>0.2</v>
      </c>
      <c r="AS110" s="1">
        <f t="shared" si="13"/>
        <v>81.8</v>
      </c>
      <c r="AT110" s="1">
        <v>304</v>
      </c>
      <c r="AU110" s="1">
        <v>304</v>
      </c>
      <c r="AV110" s="1" t="s">
        <v>24</v>
      </c>
    </row>
    <row r="111" spans="1:48" x14ac:dyDescent="0.2">
      <c r="AL111" t="s">
        <v>141</v>
      </c>
      <c r="AM111" t="s">
        <v>7</v>
      </c>
      <c r="AN111" s="1">
        <v>4.2</v>
      </c>
      <c r="AO111" s="1">
        <v>11</v>
      </c>
      <c r="AP111" s="1">
        <v>72.900000000000006</v>
      </c>
      <c r="AQ111" s="1">
        <v>0.5</v>
      </c>
      <c r="AR111" s="1">
        <v>8.5</v>
      </c>
      <c r="AS111" s="1">
        <f t="shared" si="13"/>
        <v>64.400000000000006</v>
      </c>
      <c r="AT111" s="1">
        <v>378</v>
      </c>
      <c r="AU111" s="1">
        <v>378</v>
      </c>
      <c r="AV111" s="1" t="s">
        <v>24</v>
      </c>
    </row>
    <row r="112" spans="1:48" x14ac:dyDescent="0.2">
      <c r="AL112" t="s">
        <v>141</v>
      </c>
      <c r="AM112" t="s">
        <v>125</v>
      </c>
      <c r="AN112" s="1">
        <v>1.8258426966292136</v>
      </c>
      <c r="AO112" s="1">
        <v>5.1966292134831464</v>
      </c>
      <c r="AP112" s="1">
        <v>2.106741573033708</v>
      </c>
      <c r="AQ112" s="1">
        <v>1.0674157303370786</v>
      </c>
      <c r="AR112" s="1">
        <v>0.73033707865168551</v>
      </c>
      <c r="AS112" s="1">
        <f t="shared" si="13"/>
        <v>1.3764044943820224</v>
      </c>
      <c r="AT112" s="1">
        <v>44.522471910112365</v>
      </c>
      <c r="AU112" s="1">
        <v>44.522471910112365</v>
      </c>
      <c r="AV112" s="1" t="s">
        <v>119</v>
      </c>
    </row>
    <row r="113" spans="38:48" x14ac:dyDescent="0.2">
      <c r="AL113" t="s">
        <v>141</v>
      </c>
      <c r="AM113" t="s">
        <v>132</v>
      </c>
      <c r="AN113" s="1">
        <v>20</v>
      </c>
      <c r="AO113" s="1">
        <v>16.181818181818183</v>
      </c>
      <c r="AP113" s="1">
        <v>0.72727272727272729</v>
      </c>
      <c r="AQ113" s="1">
        <v>0.18181818181818182</v>
      </c>
      <c r="AR113" s="1">
        <v>0.18181818181818182</v>
      </c>
      <c r="AS113" s="1">
        <f t="shared" si="13"/>
        <v>0.54545454545454541</v>
      </c>
      <c r="AT113" s="1">
        <v>250.90909090909091</v>
      </c>
      <c r="AU113" s="1">
        <v>250.90909090909091</v>
      </c>
      <c r="AV113" s="1" t="s">
        <v>119</v>
      </c>
    </row>
    <row r="114" spans="38:48" x14ac:dyDescent="0.2">
      <c r="AL114" t="s">
        <v>142</v>
      </c>
      <c r="AM114" t="s">
        <v>136</v>
      </c>
      <c r="AN114" s="1">
        <v>43.07692307692308</v>
      </c>
      <c r="AO114" s="1">
        <v>8.615384615384615</v>
      </c>
      <c r="AP114" s="1">
        <v>27.692307692307693</v>
      </c>
      <c r="AQ114" s="1">
        <v>15.230769230769232</v>
      </c>
      <c r="AR114" s="1">
        <v>4.6153846153846159</v>
      </c>
      <c r="AS114" s="1">
        <f t="shared" si="13"/>
        <v>23.076923076923077</v>
      </c>
      <c r="AT114" s="1">
        <v>515.38461538461536</v>
      </c>
      <c r="AU114" s="1">
        <v>515.38461538461536</v>
      </c>
      <c r="AV114" s="1" t="s">
        <v>119</v>
      </c>
    </row>
    <row r="115" spans="38:48" x14ac:dyDescent="0.2">
      <c r="AL115" t="s">
        <v>141</v>
      </c>
      <c r="AM115" t="s">
        <v>19</v>
      </c>
      <c r="AN115" s="1">
        <v>0.5</v>
      </c>
      <c r="AO115" s="1">
        <v>1.4</v>
      </c>
      <c r="AP115" s="1">
        <v>9.6</v>
      </c>
      <c r="AQ115" s="1">
        <v>4.9000000000000004</v>
      </c>
      <c r="AR115" s="1">
        <v>5.3</v>
      </c>
      <c r="AS115" s="1">
        <f t="shared" si="13"/>
        <v>4.3</v>
      </c>
      <c r="AT115" s="1">
        <v>43</v>
      </c>
      <c r="AU115" s="1">
        <v>43</v>
      </c>
      <c r="AV115" s="1" t="s">
        <v>24</v>
      </c>
    </row>
    <row r="116" spans="38:48" x14ac:dyDescent="0.2">
      <c r="AL116" t="s">
        <v>142</v>
      </c>
      <c r="AM116" t="s">
        <v>83</v>
      </c>
      <c r="AN116" s="1">
        <v>10.892857142857142</v>
      </c>
      <c r="AO116" s="1">
        <v>6.25</v>
      </c>
      <c r="AP116" s="1">
        <v>21.428571428571431</v>
      </c>
      <c r="AQ116" s="1">
        <v>16.25</v>
      </c>
      <c r="AR116" s="1">
        <v>1.9642857142857146</v>
      </c>
      <c r="AS116" s="1">
        <f t="shared" si="13"/>
        <v>19.464285714285715</v>
      </c>
      <c r="AT116" s="1">
        <v>208.92857142857144</v>
      </c>
      <c r="AU116" s="1">
        <v>208.92857142857144</v>
      </c>
      <c r="AV116" s="1" t="s">
        <v>119</v>
      </c>
    </row>
    <row r="117" spans="38:48" x14ac:dyDescent="0.2">
      <c r="AL117" t="s">
        <v>142</v>
      </c>
      <c r="AM117" t="s">
        <v>127</v>
      </c>
      <c r="AN117" s="1">
        <v>4.9875311720698257</v>
      </c>
      <c r="AO117" s="1">
        <v>4.7381546134663344</v>
      </c>
      <c r="AP117" s="1">
        <v>8.4788029925187036</v>
      </c>
      <c r="AQ117" s="1">
        <v>2.2443890274314215</v>
      </c>
      <c r="AR117" s="1">
        <v>2.4688279301745637</v>
      </c>
      <c r="AS117" s="1">
        <f t="shared" si="13"/>
        <v>6.0099750623441395</v>
      </c>
      <c r="AT117" s="1">
        <v>95.012468827930178</v>
      </c>
      <c r="AU117" s="1">
        <v>95.012468827930178</v>
      </c>
      <c r="AV117" s="1" t="s">
        <v>119</v>
      </c>
    </row>
    <row r="118" spans="38:48" x14ac:dyDescent="0.2">
      <c r="AL118" t="s">
        <v>142</v>
      </c>
      <c r="AM118" t="s">
        <v>247</v>
      </c>
      <c r="AN118" s="1">
        <v>0.1</v>
      </c>
      <c r="AO118" s="1">
        <v>0.9</v>
      </c>
      <c r="AP118" s="1">
        <v>13</v>
      </c>
      <c r="AQ118" s="1">
        <v>8.5</v>
      </c>
      <c r="AR118" s="1">
        <v>2.2000000000000002</v>
      </c>
      <c r="AS118" s="1">
        <f t="shared" si="13"/>
        <v>10.8</v>
      </c>
      <c r="AT118" s="1">
        <v>49</v>
      </c>
      <c r="AU118" s="1">
        <v>49</v>
      </c>
      <c r="AV118" s="1" t="s">
        <v>24</v>
      </c>
    </row>
    <row r="119" spans="38:48" x14ac:dyDescent="0.2">
      <c r="AL119" t="s">
        <v>141</v>
      </c>
      <c r="AM119" t="s">
        <v>32</v>
      </c>
      <c r="AN119" s="1">
        <v>65</v>
      </c>
      <c r="AO119" s="1">
        <v>15</v>
      </c>
      <c r="AP119" s="1">
        <v>14</v>
      </c>
      <c r="AQ119" s="1">
        <v>2.6</v>
      </c>
      <c r="AR119" s="1">
        <v>6.7</v>
      </c>
      <c r="AS119" s="1">
        <f t="shared" si="13"/>
        <v>7.3</v>
      </c>
      <c r="AT119" s="1">
        <v>654</v>
      </c>
      <c r="AU119" s="1">
        <v>654</v>
      </c>
      <c r="AV119" s="1" t="s">
        <v>24</v>
      </c>
    </row>
    <row r="120" spans="38:48" x14ac:dyDescent="0.2">
      <c r="AL120" t="s">
        <v>141</v>
      </c>
      <c r="AM120" t="s">
        <v>33</v>
      </c>
      <c r="AN120" s="1">
        <v>72</v>
      </c>
      <c r="AO120" s="1">
        <v>9.1999999999999993</v>
      </c>
      <c r="AP120" s="1">
        <v>14</v>
      </c>
      <c r="AQ120" s="1">
        <v>4</v>
      </c>
      <c r="AR120" s="1">
        <v>9.6</v>
      </c>
      <c r="AS120" s="1">
        <f t="shared" si="13"/>
        <v>4.4000000000000004</v>
      </c>
      <c r="AT120" s="1">
        <v>691</v>
      </c>
      <c r="AU120" s="1">
        <v>691</v>
      </c>
      <c r="AV120" s="1" t="s">
        <v>24</v>
      </c>
    </row>
    <row r="121" spans="38:48" x14ac:dyDescent="0.2">
      <c r="AL121" t="s">
        <v>141</v>
      </c>
      <c r="AM121" t="s">
        <v>303</v>
      </c>
      <c r="AN121" s="1">
        <v>0.09</v>
      </c>
      <c r="AO121" s="1">
        <v>1.32</v>
      </c>
      <c r="AP121" s="1">
        <v>3.33</v>
      </c>
      <c r="AQ121" s="1">
        <v>1.1499999999999999</v>
      </c>
      <c r="AR121" s="1">
        <v>2.2000000000000002</v>
      </c>
      <c r="AS121" s="1">
        <f t="shared" si="13"/>
        <v>1.1299999999999999</v>
      </c>
      <c r="AT121" s="1">
        <v>16</v>
      </c>
      <c r="AU121" s="1">
        <v>16</v>
      </c>
      <c r="AV121" s="1" t="s">
        <v>24</v>
      </c>
    </row>
    <row r="122" spans="38:48" x14ac:dyDescent="0.2">
      <c r="AL122" t="s">
        <v>141</v>
      </c>
      <c r="AM122" t="s">
        <v>129</v>
      </c>
      <c r="AN122" s="1">
        <v>2.6548672566371683</v>
      </c>
      <c r="AO122" s="1">
        <v>6.8584070796460184</v>
      </c>
      <c r="AP122" s="1">
        <v>3.7610619469026552</v>
      </c>
      <c r="AQ122" s="1">
        <v>1.3716814159292037</v>
      </c>
      <c r="AR122" s="1">
        <v>0.6415929203539823</v>
      </c>
      <c r="AS122" s="1">
        <f>AP122-AR122</f>
        <v>3.1194690265486731</v>
      </c>
      <c r="AT122" s="1">
        <v>77.654867256637175</v>
      </c>
      <c r="AU122" s="1">
        <v>77.654867256637175</v>
      </c>
      <c r="AV122" s="1" t="s">
        <v>119</v>
      </c>
    </row>
    <row r="123" spans="38:48" x14ac:dyDescent="0.2">
      <c r="AL123" t="s">
        <v>141</v>
      </c>
      <c r="AM123" t="s">
        <v>215</v>
      </c>
      <c r="AN123" s="1">
        <v>2.6548672566371683</v>
      </c>
      <c r="AO123" s="1">
        <v>6.8584070796460184</v>
      </c>
      <c r="AP123" s="1">
        <v>1.88053097345133</v>
      </c>
      <c r="AQ123" s="1">
        <v>0.68584070796459995</v>
      </c>
      <c r="AR123" s="1">
        <v>0.32079646017699098</v>
      </c>
      <c r="AS123" s="1">
        <v>1.559734513274339</v>
      </c>
      <c r="AT123" s="1">
        <v>58.849557522123909</v>
      </c>
      <c r="AU123" s="1">
        <v>58.849557522123909</v>
      </c>
      <c r="AV123" s="1" t="s">
        <v>119</v>
      </c>
    </row>
    <row r="124" spans="38:48" x14ac:dyDescent="0.2">
      <c r="AL124" t="s">
        <v>141</v>
      </c>
      <c r="AM124" t="s">
        <v>290</v>
      </c>
      <c r="AN124" s="1">
        <v>0.3</v>
      </c>
      <c r="AO124" s="1">
        <v>2.2999999999999998</v>
      </c>
      <c r="AP124" s="1">
        <v>2.9</v>
      </c>
      <c r="AQ124" s="1">
        <v>1</v>
      </c>
      <c r="AR124"/>
      <c r="AS124" s="1">
        <f>AP124-AR124</f>
        <v>2.9</v>
      </c>
      <c r="AT124" s="1">
        <v>25</v>
      </c>
      <c r="AU124" s="1">
        <v>25</v>
      </c>
      <c r="AV124" s="1" t="s">
        <v>24</v>
      </c>
    </row>
    <row r="125" spans="38:48" x14ac:dyDescent="0.2">
      <c r="AL125" t="s">
        <v>143</v>
      </c>
      <c r="AM125" t="s">
        <v>138</v>
      </c>
      <c r="AN125" s="1">
        <v>12.987012987012987</v>
      </c>
      <c r="AO125" s="1">
        <v>5.454545454545455</v>
      </c>
      <c r="AP125" s="1">
        <v>5.9090909090909092</v>
      </c>
      <c r="AQ125" s="1">
        <v>0.58441558441558439</v>
      </c>
      <c r="AR125" s="1">
        <v>4.4155844155844157</v>
      </c>
      <c r="AS125" s="1">
        <f>AP125-AR125</f>
        <v>1.4935064935064934</v>
      </c>
      <c r="AT125" s="1">
        <v>151.2987012987013</v>
      </c>
      <c r="AU125" s="1">
        <v>151.2987012987013</v>
      </c>
      <c r="AV125" s="1" t="s">
        <v>119</v>
      </c>
    </row>
    <row r="126" spans="38:48" x14ac:dyDescent="0.2">
      <c r="AL126" t="s">
        <v>141</v>
      </c>
      <c r="AM126" t="s">
        <v>183</v>
      </c>
      <c r="AN126" s="1">
        <v>15</v>
      </c>
      <c r="AO126" s="1">
        <v>2</v>
      </c>
      <c r="AP126" s="1">
        <v>8.5</v>
      </c>
      <c r="AQ126" s="1">
        <v>0.7</v>
      </c>
      <c r="AR126" s="1">
        <v>6.7</v>
      </c>
      <c r="AS126" s="1">
        <f>AP126-AR126</f>
        <v>1.7999999999999998</v>
      </c>
      <c r="AT126" s="1">
        <v>160</v>
      </c>
      <c r="AU126" s="1">
        <v>160</v>
      </c>
      <c r="AV126" s="1" t="s">
        <v>24</v>
      </c>
    </row>
    <row r="127" spans="38:48" x14ac:dyDescent="0.2">
      <c r="AL127" t="s">
        <v>141</v>
      </c>
      <c r="AM127" t="s">
        <v>12</v>
      </c>
      <c r="AN127" s="1">
        <v>4</v>
      </c>
      <c r="AO127" s="1">
        <v>9</v>
      </c>
      <c r="AP127" s="1">
        <v>54.4</v>
      </c>
      <c r="AQ127" s="1">
        <v>4.7</v>
      </c>
      <c r="AR127" s="1">
        <v>2.5</v>
      </c>
      <c r="AS127" s="1">
        <v>51.9</v>
      </c>
      <c r="AT127" s="1">
        <v>279.60000000000002</v>
      </c>
      <c r="AU127" s="1">
        <v>279.60000000000002</v>
      </c>
      <c r="AV127" s="1" t="s">
        <v>24</v>
      </c>
    </row>
    <row r="128" spans="38:48" x14ac:dyDescent="0.2">
      <c r="AL128" t="s">
        <v>143</v>
      </c>
      <c r="AM128" t="s">
        <v>166</v>
      </c>
      <c r="AN128" s="1">
        <v>21.081081081081081</v>
      </c>
      <c r="AO128" s="1">
        <v>9.1891891891891895</v>
      </c>
      <c r="AP128" s="1">
        <v>14.864864864864865</v>
      </c>
      <c r="AQ128" s="1">
        <v>0.81081081081081074</v>
      </c>
      <c r="AR128" s="1">
        <v>13.783783783783782</v>
      </c>
      <c r="AS128" s="1">
        <f>AP128-AR128</f>
        <v>1.0810810810810825</v>
      </c>
      <c r="AT128" s="1">
        <v>267.56756756756755</v>
      </c>
      <c r="AU128" s="1">
        <v>267.56756756756755</v>
      </c>
      <c r="AV128" s="1" t="s">
        <v>119</v>
      </c>
    </row>
    <row r="129" spans="38:48" x14ac:dyDescent="0.2">
      <c r="AL129" t="s">
        <v>143</v>
      </c>
      <c r="AM129" t="s">
        <v>165</v>
      </c>
      <c r="AN129" s="1">
        <v>15.000000000000002</v>
      </c>
      <c r="AO129" s="1">
        <v>8.7500000000000018</v>
      </c>
      <c r="AP129" s="1">
        <v>37.5</v>
      </c>
      <c r="AQ129" s="1">
        <v>0.20833333333333337</v>
      </c>
      <c r="AR129" s="1">
        <v>6.4583333333333339</v>
      </c>
      <c r="AS129" s="1">
        <f>AP129-AR129</f>
        <v>31.041666666666664</v>
      </c>
      <c r="AT129" s="1">
        <v>314.58333333333337</v>
      </c>
      <c r="AU129" s="1">
        <v>314.58333333333337</v>
      </c>
      <c r="AV129" s="1" t="s">
        <v>119</v>
      </c>
    </row>
    <row r="130" spans="38:48" x14ac:dyDescent="0.2">
      <c r="AL130" t="s">
        <v>143</v>
      </c>
      <c r="AM130" t="s">
        <v>198</v>
      </c>
      <c r="AN130" s="1">
        <v>20.289855072463769</v>
      </c>
      <c r="AO130" s="1">
        <v>9.5652173913043477</v>
      </c>
      <c r="AP130" s="1">
        <v>24.637681159420289</v>
      </c>
      <c r="AQ130" s="1">
        <v>2.6086956521739131</v>
      </c>
      <c r="AR130" s="1">
        <v>9.27536231884058</v>
      </c>
      <c r="AS130" s="1">
        <f>AP130-AR130</f>
        <v>15.362318840579709</v>
      </c>
      <c r="AT130" s="1">
        <v>295.6521739130435</v>
      </c>
      <c r="AU130" s="1">
        <v>295.6521739130435</v>
      </c>
      <c r="AV130" s="1" t="s">
        <v>119</v>
      </c>
    </row>
    <row r="131" spans="38:48" x14ac:dyDescent="0.2">
      <c r="AL131" t="s">
        <v>141</v>
      </c>
      <c r="AM131" t="s">
        <v>13</v>
      </c>
      <c r="AN131" s="1">
        <v>3.3</v>
      </c>
      <c r="AO131" s="1">
        <v>13</v>
      </c>
      <c r="AP131" s="1">
        <v>41.3</v>
      </c>
      <c r="AQ131" s="1">
        <v>5.6</v>
      </c>
      <c r="AR131" s="1">
        <v>6.8</v>
      </c>
      <c r="AS131" s="1">
        <v>34.5</v>
      </c>
      <c r="AT131" s="1">
        <v>219.7</v>
      </c>
      <c r="AU131" s="1">
        <v>219.7</v>
      </c>
      <c r="AV131" s="1" t="s">
        <v>24</v>
      </c>
    </row>
    <row r="132" spans="38:48" x14ac:dyDescent="0.2">
      <c r="AL132" t="s">
        <v>143</v>
      </c>
      <c r="AM132" t="s">
        <v>173</v>
      </c>
      <c r="AN132" s="1">
        <v>30.909090909090907</v>
      </c>
      <c r="AO132" s="1">
        <v>14.909090909090907</v>
      </c>
      <c r="AP132" s="1">
        <v>21.818181818181817</v>
      </c>
      <c r="AQ132" s="1">
        <v>1.8181818181818181</v>
      </c>
      <c r="AR132" s="1">
        <v>15.090909090909092</v>
      </c>
      <c r="AS132" s="1">
        <f t="shared" ref="AS132:AS149" si="14">AP132-AR132</f>
        <v>6.7272727272727249</v>
      </c>
      <c r="AT132" s="1">
        <v>394.5454545454545</v>
      </c>
      <c r="AU132" s="1">
        <v>394.5454545454545</v>
      </c>
      <c r="AV132" s="1" t="s">
        <v>119</v>
      </c>
    </row>
    <row r="133" spans="38:48" x14ac:dyDescent="0.2">
      <c r="AL133" t="s">
        <v>143</v>
      </c>
      <c r="AM133" t="s">
        <v>171</v>
      </c>
      <c r="AN133" s="1">
        <v>26.47058823529412</v>
      </c>
      <c r="AO133" s="1">
        <v>11.470588235294118</v>
      </c>
      <c r="AP133" s="1">
        <v>17.647058823529413</v>
      </c>
      <c r="AQ133" s="1">
        <v>1.6176470588235297</v>
      </c>
      <c r="AR133" s="1">
        <v>13.23529411764706</v>
      </c>
      <c r="AS133" s="1">
        <f t="shared" si="14"/>
        <v>4.4117647058823533</v>
      </c>
      <c r="AT133" s="1">
        <v>320.58823529411768</v>
      </c>
      <c r="AU133" s="1">
        <v>320.58823529411768</v>
      </c>
      <c r="AV133" s="1" t="s">
        <v>119</v>
      </c>
    </row>
    <row r="134" spans="38:48" x14ac:dyDescent="0.2">
      <c r="AL134" t="s">
        <v>143</v>
      </c>
      <c r="AM134" t="s">
        <v>156</v>
      </c>
      <c r="AN134" s="1">
        <v>9.8461538461538467</v>
      </c>
      <c r="AO134" s="1">
        <v>7.2307692307692317</v>
      </c>
      <c r="AP134" s="1">
        <v>18.461538461538463</v>
      </c>
      <c r="AQ134" s="1">
        <v>2.7692307692307696</v>
      </c>
      <c r="AR134" s="1">
        <v>7.6923076923076925</v>
      </c>
      <c r="AS134" s="1">
        <f t="shared" si="14"/>
        <v>10.76923076923077</v>
      </c>
      <c r="AT134" s="1">
        <v>170.76923076923077</v>
      </c>
      <c r="AU134" s="1">
        <v>170.76923076923077</v>
      </c>
      <c r="AV134" s="1" t="s">
        <v>119</v>
      </c>
    </row>
    <row r="135" spans="38:48" x14ac:dyDescent="0.2">
      <c r="AL135" t="s">
        <v>143</v>
      </c>
      <c r="AM135" t="s">
        <v>114</v>
      </c>
      <c r="AN135" s="1">
        <v>9.6491228070175428</v>
      </c>
      <c r="AO135" s="1">
        <v>7.1929824561403501</v>
      </c>
      <c r="AP135" s="1">
        <v>17.543859649122805</v>
      </c>
      <c r="AQ135" s="1">
        <v>2.807017543859649</v>
      </c>
      <c r="AR135" s="1">
        <v>7.7192982456140351</v>
      </c>
      <c r="AS135" s="1">
        <f t="shared" si="14"/>
        <v>9.8245614035087705</v>
      </c>
      <c r="AT135" s="1">
        <v>171.05263157894737</v>
      </c>
      <c r="AU135" s="1">
        <v>171.05263157894737</v>
      </c>
      <c r="AV135" s="1" t="s">
        <v>119</v>
      </c>
    </row>
    <row r="136" spans="38:48" x14ac:dyDescent="0.2">
      <c r="AL136" t="s">
        <v>143</v>
      </c>
      <c r="AM136" t="s">
        <v>167</v>
      </c>
      <c r="AN136" s="1">
        <v>46.067415730337082</v>
      </c>
      <c r="AO136" s="1">
        <v>11.235955056179776</v>
      </c>
      <c r="AP136" s="1">
        <v>13.483146067415731</v>
      </c>
      <c r="AQ136" s="1">
        <v>2.0224719101123596</v>
      </c>
      <c r="AR136" s="1">
        <v>5.7303370786516856</v>
      </c>
      <c r="AS136" s="1">
        <f t="shared" si="14"/>
        <v>7.7528089887640457</v>
      </c>
      <c r="AT136" s="1">
        <v>495.50561797752812</v>
      </c>
      <c r="AU136" s="1">
        <v>495.50561797752812</v>
      </c>
      <c r="AV136" s="1" t="s">
        <v>119</v>
      </c>
    </row>
    <row r="137" spans="38:48" x14ac:dyDescent="0.2">
      <c r="AL137" t="s">
        <v>143</v>
      </c>
      <c r="AM137" t="s">
        <v>164</v>
      </c>
      <c r="AN137" s="1">
        <v>6.4444444444444446</v>
      </c>
      <c r="AO137" s="1">
        <v>40</v>
      </c>
      <c r="AP137" s="1">
        <v>40</v>
      </c>
      <c r="AQ137" s="1">
        <v>0.22222222222222224</v>
      </c>
      <c r="AR137" s="1">
        <v>6.2222222222222223</v>
      </c>
      <c r="AS137" s="1">
        <f t="shared" si="14"/>
        <v>33.777777777777779</v>
      </c>
      <c r="AT137" s="1">
        <v>235.55555555555557</v>
      </c>
      <c r="AU137" s="1">
        <v>235.55555555555557</v>
      </c>
      <c r="AV137" s="1" t="s">
        <v>119</v>
      </c>
    </row>
    <row r="138" spans="38:48" x14ac:dyDescent="0.2">
      <c r="AL138" t="s">
        <v>143</v>
      </c>
      <c r="AM138" t="s">
        <v>76</v>
      </c>
      <c r="AN138" s="1">
        <v>22.222222222222221</v>
      </c>
      <c r="AO138" s="1">
        <v>4.177777777777778</v>
      </c>
      <c r="AP138" s="1">
        <v>18.666666666666664</v>
      </c>
      <c r="AQ138" s="1">
        <v>1.8666666666666667</v>
      </c>
      <c r="AR138" s="1">
        <v>3.333333333333333</v>
      </c>
      <c r="AS138" s="1">
        <f t="shared" si="14"/>
        <v>15.333333333333332</v>
      </c>
      <c r="AT138" s="1">
        <v>283.55555555555554</v>
      </c>
      <c r="AU138" s="1">
        <v>283.55555555555554</v>
      </c>
      <c r="AV138" s="1" t="s">
        <v>119</v>
      </c>
    </row>
    <row r="139" spans="38:48" x14ac:dyDescent="0.2">
      <c r="AL139" t="s">
        <v>143</v>
      </c>
      <c r="AM139" t="s">
        <v>157</v>
      </c>
      <c r="AN139" s="1">
        <v>12.5</v>
      </c>
      <c r="AO139" s="1">
        <v>8.7500000000000018</v>
      </c>
      <c r="AP139" s="1">
        <v>6.7708333333333339</v>
      </c>
      <c r="AQ139" s="1">
        <v>1.9791666666666667</v>
      </c>
      <c r="AR139" s="1">
        <v>1.0416666666666667</v>
      </c>
      <c r="AS139" s="1">
        <f t="shared" si="14"/>
        <v>5.729166666666667</v>
      </c>
      <c r="AT139" s="1">
        <v>181.25</v>
      </c>
      <c r="AU139" s="1">
        <v>181.25</v>
      </c>
      <c r="AV139" s="1" t="s">
        <v>119</v>
      </c>
    </row>
    <row r="140" spans="38:48" x14ac:dyDescent="0.2">
      <c r="AL140" t="s">
        <v>143</v>
      </c>
      <c r="AM140" t="s">
        <v>85</v>
      </c>
      <c r="AN140" s="1">
        <v>13.26530612244898</v>
      </c>
      <c r="AO140" s="1">
        <v>8.6734693877551017</v>
      </c>
      <c r="AP140" s="1">
        <v>6.5306122448979593</v>
      </c>
      <c r="AQ140" s="1">
        <v>1.8367346938775511</v>
      </c>
      <c r="AR140" s="1">
        <v>1.1224489795918369</v>
      </c>
      <c r="AS140" s="1">
        <f t="shared" si="14"/>
        <v>5.408163265306122</v>
      </c>
      <c r="AT140" s="1">
        <v>184.69387755102042</v>
      </c>
      <c r="AU140" s="1">
        <v>184.69387755102042</v>
      </c>
      <c r="AV140" s="1" t="s">
        <v>119</v>
      </c>
    </row>
    <row r="141" spans="38:48" x14ac:dyDescent="0.2">
      <c r="AL141" t="s">
        <v>141</v>
      </c>
      <c r="AM141" t="s">
        <v>9</v>
      </c>
      <c r="AN141" s="1">
        <v>0.1</v>
      </c>
      <c r="AO141" s="1">
        <v>2.5</v>
      </c>
      <c r="AP141" s="1">
        <v>21</v>
      </c>
      <c r="AQ141" s="1">
        <v>1.2</v>
      </c>
      <c r="AR141" s="1">
        <v>2.2000000000000002</v>
      </c>
      <c r="AS141" s="1">
        <f t="shared" si="14"/>
        <v>18.8</v>
      </c>
      <c r="AT141" s="1">
        <v>93</v>
      </c>
      <c r="AU141" s="1">
        <v>93</v>
      </c>
      <c r="AV141" s="1" t="s">
        <v>24</v>
      </c>
    </row>
    <row r="142" spans="38:48" x14ac:dyDescent="0.2">
      <c r="AL142" t="s">
        <v>141</v>
      </c>
      <c r="AM142" t="s">
        <v>10</v>
      </c>
      <c r="AN142" s="1">
        <v>0.1</v>
      </c>
      <c r="AO142" s="1">
        <v>1.9</v>
      </c>
      <c r="AP142" s="1">
        <v>20</v>
      </c>
      <c r="AQ142" s="1">
        <v>0.9</v>
      </c>
      <c r="AR142" s="1">
        <v>1.8</v>
      </c>
      <c r="AS142" s="1">
        <f t="shared" si="14"/>
        <v>18.2</v>
      </c>
      <c r="AT142" s="1">
        <v>87</v>
      </c>
      <c r="AU142" s="1">
        <v>87</v>
      </c>
      <c r="AV142" s="1" t="s">
        <v>24</v>
      </c>
    </row>
    <row r="143" spans="38:48" x14ac:dyDescent="0.2">
      <c r="AL143" t="s">
        <v>141</v>
      </c>
      <c r="AM143" t="s">
        <v>109</v>
      </c>
      <c r="AN143" s="1">
        <v>9.9502487562189064</v>
      </c>
      <c r="AO143" s="1">
        <v>14.427860696517413</v>
      </c>
      <c r="AP143" s="1">
        <v>2.4378109452736321</v>
      </c>
      <c r="AQ143" s="1">
        <v>1.0447761194029852</v>
      </c>
      <c r="AR143" s="1">
        <v>0.54726368159203986</v>
      </c>
      <c r="AS143" s="1">
        <f t="shared" si="14"/>
        <v>1.8905472636815923</v>
      </c>
      <c r="AT143" s="1">
        <v>158.70646766169153</v>
      </c>
      <c r="AU143" s="1">
        <v>158.70646766169153</v>
      </c>
      <c r="AV143" s="1" t="s">
        <v>119</v>
      </c>
    </row>
    <row r="144" spans="38:48" x14ac:dyDescent="0.2">
      <c r="AL144" t="s">
        <v>141</v>
      </c>
      <c r="AM144" t="s">
        <v>108</v>
      </c>
      <c r="AN144" s="1">
        <v>4.6428571428571432</v>
      </c>
      <c r="AO144" s="1">
        <v>11.785714285714286</v>
      </c>
      <c r="AP144" s="1">
        <v>5.3571428571428577</v>
      </c>
      <c r="AQ144" s="1">
        <v>1.3571428571428572</v>
      </c>
      <c r="AR144" s="1">
        <v>1.4642857142857142</v>
      </c>
      <c r="AS144" s="1">
        <f t="shared" si="14"/>
        <v>3.8928571428571432</v>
      </c>
      <c r="AT144" s="1">
        <v>108.57142857142857</v>
      </c>
      <c r="AU144" s="1">
        <v>108.57142857142857</v>
      </c>
      <c r="AV144" s="1" t="s">
        <v>119</v>
      </c>
    </row>
    <row r="145" spans="38:48" x14ac:dyDescent="0.2">
      <c r="AL145" t="s">
        <v>141</v>
      </c>
      <c r="AM145" t="s">
        <v>18</v>
      </c>
      <c r="AN145" s="1">
        <v>0.5</v>
      </c>
      <c r="AO145" s="1">
        <v>3.1</v>
      </c>
      <c r="AP145" s="1">
        <v>79</v>
      </c>
      <c r="AQ145" s="1">
        <v>59</v>
      </c>
      <c r="AR145" s="1">
        <v>3.7</v>
      </c>
      <c r="AS145" s="1">
        <f t="shared" si="14"/>
        <v>75.3</v>
      </c>
      <c r="AT145" s="1">
        <v>299</v>
      </c>
      <c r="AU145" s="1">
        <v>299</v>
      </c>
      <c r="AV145" s="1" t="s">
        <v>24</v>
      </c>
    </row>
    <row r="146" spans="38:48" x14ac:dyDescent="0.2">
      <c r="AL146" t="s">
        <v>141</v>
      </c>
      <c r="AM146" t="s">
        <v>180</v>
      </c>
      <c r="AN146" s="1">
        <v>1.5</v>
      </c>
      <c r="AO146" s="1">
        <v>13</v>
      </c>
      <c r="AP146" s="1">
        <v>75</v>
      </c>
      <c r="AQ146" s="1">
        <v>2.7</v>
      </c>
      <c r="AR146" s="1">
        <v>3.2</v>
      </c>
      <c r="AS146" s="1">
        <f t="shared" si="14"/>
        <v>71.8</v>
      </c>
      <c r="AT146" s="1">
        <v>371</v>
      </c>
      <c r="AU146" s="1">
        <v>371</v>
      </c>
      <c r="AV146" s="1" t="s">
        <v>24</v>
      </c>
    </row>
    <row r="147" spans="38:48" x14ac:dyDescent="0.2">
      <c r="AL147" t="s">
        <v>143</v>
      </c>
      <c r="AM147" t="s">
        <v>169</v>
      </c>
      <c r="AN147" s="1">
        <v>7.5471698113207548</v>
      </c>
      <c r="AO147" s="1">
        <v>20.754716981132077</v>
      </c>
      <c r="AP147" s="1">
        <v>0</v>
      </c>
      <c r="AQ147" s="1">
        <v>0</v>
      </c>
      <c r="AR147" s="1">
        <v>0</v>
      </c>
      <c r="AS147" s="1">
        <f t="shared" si="14"/>
        <v>0</v>
      </c>
      <c r="AT147" s="1">
        <v>158.49056603773585</v>
      </c>
      <c r="AU147" s="1">
        <v>158.49056603773585</v>
      </c>
      <c r="AV147" s="1" t="s">
        <v>119</v>
      </c>
    </row>
    <row r="148" spans="38:48" x14ac:dyDescent="0.2">
      <c r="AL148" t="s">
        <v>143</v>
      </c>
      <c r="AM148" t="s">
        <v>170</v>
      </c>
      <c r="AN148" s="1">
        <v>12.962962962962964</v>
      </c>
      <c r="AO148" s="1">
        <v>12.592592592592592</v>
      </c>
      <c r="AP148" s="1">
        <v>1.8518518518518519</v>
      </c>
      <c r="AQ148" s="1">
        <v>0.74074074074074081</v>
      </c>
      <c r="AR148" s="1">
        <v>0.37037037037037041</v>
      </c>
      <c r="AS148" s="1">
        <f t="shared" si="14"/>
        <v>1.4814814814814814</v>
      </c>
      <c r="AT148" s="1">
        <v>177.77777777777777</v>
      </c>
      <c r="AU148" s="1">
        <v>177.77777777777777</v>
      </c>
      <c r="AV148" s="1" t="s">
        <v>119</v>
      </c>
    </row>
    <row r="149" spans="38:48" x14ac:dyDescent="0.2">
      <c r="AL149" t="s">
        <v>141</v>
      </c>
      <c r="AM149" t="s">
        <v>304</v>
      </c>
      <c r="AN149" s="1">
        <v>0.7</v>
      </c>
      <c r="AO149" s="1">
        <v>30.1</v>
      </c>
      <c r="AP149" s="1">
        <v>0</v>
      </c>
      <c r="AQ149" s="1">
        <v>0</v>
      </c>
      <c r="AR149" s="1">
        <v>0</v>
      </c>
      <c r="AS149" s="1">
        <f t="shared" si="14"/>
        <v>0</v>
      </c>
      <c r="AT149" s="1">
        <v>135</v>
      </c>
      <c r="AU149" s="1">
        <v>135</v>
      </c>
      <c r="AV149" s="1" t="s">
        <v>305</v>
      </c>
    </row>
    <row r="150" spans="38:48" x14ac:dyDescent="0.2">
      <c r="AL150" t="s">
        <v>141</v>
      </c>
      <c r="AM150" t="s">
        <v>306</v>
      </c>
      <c r="AN150" s="1">
        <v>3.6046511627906979</v>
      </c>
      <c r="AO150" s="1">
        <v>31.046511627906977</v>
      </c>
      <c r="AP150" s="1"/>
      <c r="AQ150" s="1"/>
      <c r="AR150" s="1"/>
      <c r="AS150" s="1">
        <v>0</v>
      </c>
      <c r="AT150" s="1">
        <v>165</v>
      </c>
      <c r="AU150" s="1">
        <v>165</v>
      </c>
      <c r="AV150" s="1" t="s">
        <v>24</v>
      </c>
    </row>
    <row r="151" spans="38:48" x14ac:dyDescent="0.2">
      <c r="AL151" t="s">
        <v>141</v>
      </c>
      <c r="AM151" t="s">
        <v>124</v>
      </c>
      <c r="AN151" s="1">
        <v>5.4605263157894743</v>
      </c>
      <c r="AO151" s="1">
        <v>20.394736842105264</v>
      </c>
      <c r="AP151" s="1">
        <v>1.3815789473684212</v>
      </c>
      <c r="AQ151" s="1">
        <v>0.13157894736842107</v>
      </c>
      <c r="AR151" s="1">
        <v>0.46052631578947367</v>
      </c>
      <c r="AS151" s="1">
        <f>AP151-AR151</f>
        <v>0.92105263157894757</v>
      </c>
      <c r="AT151" s="1">
        <v>138.81578947368422</v>
      </c>
      <c r="AU151" s="1">
        <v>138.81578947368422</v>
      </c>
      <c r="AV151" s="1" t="s">
        <v>119</v>
      </c>
    </row>
    <row r="152" spans="38:48" x14ac:dyDescent="0.2">
      <c r="AL152" t="s">
        <v>141</v>
      </c>
      <c r="AM152" t="s">
        <v>291</v>
      </c>
      <c r="AN152" s="1">
        <v>0.1</v>
      </c>
      <c r="AO152" s="1">
        <v>0.7</v>
      </c>
      <c r="AP152" s="1">
        <v>3.6</v>
      </c>
      <c r="AQ152" s="1">
        <v>1.7</v>
      </c>
      <c r="AR152" s="1">
        <v>0.5</v>
      </c>
      <c r="AS152" s="1">
        <f>AP152-AR152</f>
        <v>3.1</v>
      </c>
      <c r="AT152" s="1">
        <v>15</v>
      </c>
      <c r="AU152" s="1">
        <v>15</v>
      </c>
      <c r="AV152" s="1" t="s">
        <v>24</v>
      </c>
    </row>
    <row r="153" spans="38:48" x14ac:dyDescent="0.2">
      <c r="AL153" t="s">
        <v>141</v>
      </c>
      <c r="AM153" t="s">
        <v>15</v>
      </c>
      <c r="AN153" s="1">
        <v>0.1</v>
      </c>
      <c r="AO153" s="1">
        <v>0.4</v>
      </c>
      <c r="AP153" s="1">
        <v>15</v>
      </c>
      <c r="AQ153" s="1">
        <v>9.8000000000000007</v>
      </c>
      <c r="AR153" s="1">
        <v>3.1</v>
      </c>
      <c r="AS153" s="1">
        <f>AP153-AR153</f>
        <v>11.9</v>
      </c>
      <c r="AT153" s="1">
        <v>57</v>
      </c>
      <c r="AU153" s="1">
        <v>57</v>
      </c>
      <c r="AV153" s="1" t="s">
        <v>24</v>
      </c>
    </row>
    <row r="154" spans="38:48" x14ac:dyDescent="0.2">
      <c r="AL154" t="s">
        <v>141</v>
      </c>
      <c r="AM154" t="s">
        <v>107</v>
      </c>
      <c r="AN154" s="1">
        <v>4.1775456919060057</v>
      </c>
      <c r="AO154" s="1">
        <v>7.8328981723237607</v>
      </c>
      <c r="AP154" s="1">
        <v>3.1331592689295045</v>
      </c>
      <c r="AQ154" s="1">
        <v>1.5143603133159269</v>
      </c>
      <c r="AR154" s="1">
        <v>0.75718015665796345</v>
      </c>
      <c r="AS154" s="1">
        <f>AP154-AR154</f>
        <v>2.375979112271541</v>
      </c>
      <c r="AT154" s="1">
        <v>92.95039164490862</v>
      </c>
      <c r="AU154" s="1">
        <v>92.95039164490862</v>
      </c>
      <c r="AV154" s="1" t="s">
        <v>119</v>
      </c>
    </row>
    <row r="155" spans="38:48" x14ac:dyDescent="0.2">
      <c r="AL155" t="s">
        <v>141</v>
      </c>
      <c r="AM155" t="s">
        <v>246</v>
      </c>
      <c r="AN155" s="1">
        <v>2.7</v>
      </c>
      <c r="AO155" s="1">
        <v>26</v>
      </c>
      <c r="AP155"/>
      <c r="AQ155"/>
      <c r="AR155"/>
      <c r="AS155"/>
      <c r="AT155" s="1">
        <v>128</v>
      </c>
      <c r="AU155" s="1">
        <v>128</v>
      </c>
      <c r="AV155" s="1" t="s">
        <v>24</v>
      </c>
    </row>
    <row r="156" spans="38:48" x14ac:dyDescent="0.2">
      <c r="AL156" t="s">
        <v>141</v>
      </c>
      <c r="AM156" t="s">
        <v>94</v>
      </c>
      <c r="AN156" s="1">
        <v>48</v>
      </c>
      <c r="AO156" s="1">
        <v>5.3333333333333339</v>
      </c>
      <c r="AP156" s="1">
        <v>6.666666666666667</v>
      </c>
      <c r="AQ156" s="1">
        <v>1.3333333333333335</v>
      </c>
      <c r="AR156" s="1">
        <v>2.666666666666667</v>
      </c>
      <c r="AS156" s="1">
        <f t="shared" ref="AS156:AS168" si="15">AP156-AR156</f>
        <v>4</v>
      </c>
      <c r="AT156" s="1">
        <v>466.66666666666669</v>
      </c>
      <c r="AU156" s="1">
        <v>466.66666666666669</v>
      </c>
      <c r="AV156" s="1" t="s">
        <v>119</v>
      </c>
    </row>
    <row r="157" spans="38:48" x14ac:dyDescent="0.2">
      <c r="AL157" t="s">
        <v>141</v>
      </c>
      <c r="AM157" t="s">
        <v>195</v>
      </c>
      <c r="AN157">
        <v>0.2</v>
      </c>
      <c r="AO157">
        <v>0.9</v>
      </c>
      <c r="AP157">
        <v>6.7</v>
      </c>
      <c r="AQ157">
        <v>4.4000000000000004</v>
      </c>
      <c r="AR157">
        <v>1.2</v>
      </c>
      <c r="AS157" s="1">
        <f t="shared" si="15"/>
        <v>5.5</v>
      </c>
      <c r="AT157">
        <v>28</v>
      </c>
      <c r="AU157">
        <v>28</v>
      </c>
      <c r="AV157" s="1" t="s">
        <v>24</v>
      </c>
    </row>
    <row r="158" spans="38:48" x14ac:dyDescent="0.2">
      <c r="AL158" t="s">
        <v>141</v>
      </c>
      <c r="AM158" t="s">
        <v>22</v>
      </c>
      <c r="AN158" s="1">
        <v>0.1</v>
      </c>
      <c r="AO158" s="1">
        <v>0.5</v>
      </c>
      <c r="AP158" s="1">
        <v>13</v>
      </c>
      <c r="AQ158" s="1">
        <v>9.9</v>
      </c>
      <c r="AR158" s="1">
        <v>1.4</v>
      </c>
      <c r="AS158" s="1">
        <f t="shared" si="15"/>
        <v>11.6</v>
      </c>
      <c r="AT158" s="1">
        <v>50</v>
      </c>
      <c r="AU158" s="1">
        <v>50</v>
      </c>
      <c r="AV158" s="1" t="s">
        <v>24</v>
      </c>
    </row>
    <row r="159" spans="38:48" x14ac:dyDescent="0.2">
      <c r="AL159" t="s">
        <v>141</v>
      </c>
      <c r="AM159" t="s">
        <v>106</v>
      </c>
      <c r="AN159" s="1">
        <v>3.0327868852459017</v>
      </c>
      <c r="AO159" s="1">
        <v>1.8852459016393441</v>
      </c>
      <c r="AP159" s="1">
        <v>5.5737704918032787</v>
      </c>
      <c r="AQ159" s="1">
        <v>2.9508196721311477</v>
      </c>
      <c r="AR159" s="1">
        <v>1.8032786885245904</v>
      </c>
      <c r="AS159" s="1">
        <f t="shared" si="15"/>
        <v>3.7704918032786883</v>
      </c>
      <c r="AT159" s="1">
        <v>51.639344262295083</v>
      </c>
      <c r="AU159" s="1">
        <v>51.639344262295083</v>
      </c>
      <c r="AV159" s="1" t="s">
        <v>119</v>
      </c>
    </row>
    <row r="160" spans="38:48" x14ac:dyDescent="0.2">
      <c r="AL160" t="s">
        <v>141</v>
      </c>
      <c r="AM160" t="s">
        <v>68</v>
      </c>
      <c r="AN160" s="1">
        <v>46</v>
      </c>
      <c r="AO160" s="1">
        <v>21</v>
      </c>
      <c r="AP160" s="1">
        <v>28</v>
      </c>
      <c r="AQ160" s="1">
        <v>7.7</v>
      </c>
      <c r="AR160" s="1">
        <v>10</v>
      </c>
      <c r="AS160" s="1">
        <f t="shared" si="15"/>
        <v>18</v>
      </c>
      <c r="AT160" s="1">
        <v>569</v>
      </c>
      <c r="AU160" s="1">
        <v>569</v>
      </c>
      <c r="AV160" s="1" t="s">
        <v>24</v>
      </c>
    </row>
    <row r="161" spans="38:48" x14ac:dyDescent="0.2">
      <c r="AL161" t="s">
        <v>141</v>
      </c>
      <c r="AM161" t="s">
        <v>307</v>
      </c>
      <c r="AN161" s="1">
        <v>8.5</v>
      </c>
      <c r="AO161" s="1">
        <v>4.3</v>
      </c>
      <c r="AP161" s="1">
        <v>17</v>
      </c>
      <c r="AQ161" s="1">
        <v>1.5</v>
      </c>
      <c r="AR161" s="1">
        <v>1.5</v>
      </c>
      <c r="AS161" s="1">
        <f t="shared" si="15"/>
        <v>15.5</v>
      </c>
      <c r="AT161" s="1">
        <v>159</v>
      </c>
      <c r="AU161" s="1">
        <v>159</v>
      </c>
      <c r="AV161" s="1" t="s">
        <v>24</v>
      </c>
    </row>
    <row r="162" spans="38:48" x14ac:dyDescent="0.2">
      <c r="AL162" t="s">
        <v>141</v>
      </c>
      <c r="AM162" t="s">
        <v>148</v>
      </c>
      <c r="AN162" s="1">
        <v>6.25</v>
      </c>
      <c r="AO162" s="1">
        <v>6.25</v>
      </c>
      <c r="AP162" s="1">
        <v>19.642857142857142</v>
      </c>
      <c r="AQ162" s="1">
        <v>3.9285714285714293</v>
      </c>
      <c r="AR162" s="1">
        <v>7.1428571428571432</v>
      </c>
      <c r="AS162" s="1">
        <f t="shared" si="15"/>
        <v>12.5</v>
      </c>
      <c r="AT162" s="1">
        <v>137.5</v>
      </c>
      <c r="AU162" s="1">
        <v>137.5</v>
      </c>
      <c r="AV162" s="1" t="s">
        <v>119</v>
      </c>
    </row>
    <row r="163" spans="38:48" x14ac:dyDescent="0.2">
      <c r="AL163" t="s">
        <v>141</v>
      </c>
      <c r="AM163" t="s">
        <v>42</v>
      </c>
      <c r="AN163" s="1">
        <v>0.3</v>
      </c>
      <c r="AO163" s="1">
        <v>1.1000000000000001</v>
      </c>
      <c r="AP163" s="1">
        <v>23</v>
      </c>
      <c r="AQ163" s="1">
        <v>12</v>
      </c>
      <c r="AR163" s="1">
        <v>2.6</v>
      </c>
      <c r="AS163" s="1">
        <f t="shared" si="15"/>
        <v>20.399999999999999</v>
      </c>
      <c r="AT163" s="1">
        <v>89</v>
      </c>
      <c r="AU163" s="1">
        <v>89</v>
      </c>
      <c r="AV163" s="1" t="s">
        <v>24</v>
      </c>
    </row>
    <row r="164" spans="38:48" x14ac:dyDescent="0.2">
      <c r="AL164" t="s">
        <v>141</v>
      </c>
      <c r="AM164" t="s">
        <v>131</v>
      </c>
      <c r="AN164" s="1">
        <v>15.481171548117153</v>
      </c>
      <c r="AO164" s="1">
        <v>10.0418410041841</v>
      </c>
      <c r="AP164" s="1">
        <v>1.6317991631799162</v>
      </c>
      <c r="AQ164" s="1">
        <v>0.71129707112970708</v>
      </c>
      <c r="AR164" s="1">
        <v>0.33472803347280333</v>
      </c>
      <c r="AS164" s="1">
        <f t="shared" si="15"/>
        <v>1.2970711297071129</v>
      </c>
      <c r="AT164" s="1">
        <v>189.12133891213389</v>
      </c>
      <c r="AU164" s="1">
        <v>189.12133891213389</v>
      </c>
      <c r="AV164" s="1" t="s">
        <v>119</v>
      </c>
    </row>
    <row r="165" spans="38:48" x14ac:dyDescent="0.2">
      <c r="AL165" t="s">
        <v>141</v>
      </c>
      <c r="AM165" t="s">
        <v>122</v>
      </c>
      <c r="AN165" s="1">
        <v>6.6985645933014357</v>
      </c>
      <c r="AO165" s="1">
        <v>7.1770334928229662</v>
      </c>
      <c r="AP165" s="1">
        <v>2.9665071770334928</v>
      </c>
      <c r="AQ165" s="1">
        <v>1.6267942583732058</v>
      </c>
      <c r="AR165" s="1">
        <v>0.71770334928229662</v>
      </c>
      <c r="AS165" s="1">
        <f t="shared" si="15"/>
        <v>2.2488038277511961</v>
      </c>
      <c r="AT165" s="1">
        <v>110.52631578947368</v>
      </c>
      <c r="AU165" s="1">
        <v>110.52631578947368</v>
      </c>
      <c r="AV165" s="1" t="s">
        <v>119</v>
      </c>
    </row>
    <row r="166" spans="38:48" x14ac:dyDescent="0.2">
      <c r="AL166" t="s">
        <v>141</v>
      </c>
      <c r="AM166" t="s">
        <v>216</v>
      </c>
      <c r="AN166" s="1">
        <v>6.6985645933014357</v>
      </c>
      <c r="AO166" s="1">
        <v>7.1770334928229662</v>
      </c>
      <c r="AP166" s="63">
        <v>1.4832535885167464</v>
      </c>
      <c r="AQ166" s="63">
        <v>0.8133971291866029</v>
      </c>
      <c r="AR166" s="63">
        <v>0.35885167464114831</v>
      </c>
      <c r="AS166" s="1">
        <f t="shared" si="15"/>
        <v>1.1244019138755981</v>
      </c>
      <c r="AT166" s="1">
        <v>94.928229665071768</v>
      </c>
      <c r="AU166" s="1">
        <v>94.928229665071768</v>
      </c>
      <c r="AV166" s="1" t="s">
        <v>119</v>
      </c>
    </row>
    <row r="167" spans="38:48" x14ac:dyDescent="0.2">
      <c r="AL167" t="s">
        <v>141</v>
      </c>
      <c r="AM167" t="s">
        <v>118</v>
      </c>
      <c r="AN167" s="1">
        <v>13.017751479289942</v>
      </c>
      <c r="AO167" s="1">
        <v>12.42603550295858</v>
      </c>
      <c r="AP167" s="1">
        <v>2.2485207100591715</v>
      </c>
      <c r="AQ167" s="1">
        <v>1.0650887573964498</v>
      </c>
      <c r="AR167" s="1">
        <v>0.53254437869822491</v>
      </c>
      <c r="AS167" s="1">
        <f t="shared" si="15"/>
        <v>1.7159763313609466</v>
      </c>
      <c r="AT167" s="1">
        <v>176.92307692307693</v>
      </c>
      <c r="AU167" s="1">
        <v>176.92307692307693</v>
      </c>
      <c r="AV167" s="1" t="s">
        <v>119</v>
      </c>
    </row>
    <row r="168" spans="38:48" x14ac:dyDescent="0.2">
      <c r="AL168" t="s">
        <v>141</v>
      </c>
      <c r="AM168" t="s">
        <v>117</v>
      </c>
      <c r="AN168" s="1">
        <v>3.8931297709923665</v>
      </c>
      <c r="AO168" s="1">
        <v>21.374045801526719</v>
      </c>
      <c r="AP168" s="1">
        <v>0.68702290076335881</v>
      </c>
      <c r="AQ168" s="1">
        <v>7.6335877862595436E-2</v>
      </c>
      <c r="AR168" s="1">
        <v>0.38167938931297712</v>
      </c>
      <c r="AS168" s="1">
        <f t="shared" si="15"/>
        <v>0.30534351145038169</v>
      </c>
      <c r="AT168" s="1">
        <v>129.00763358778627</v>
      </c>
      <c r="AU168" s="1">
        <v>129.00763358778627</v>
      </c>
      <c r="AV168" s="1" t="s">
        <v>119</v>
      </c>
    </row>
    <row r="169" spans="38:48" x14ac:dyDescent="0.2">
      <c r="AL169" t="s">
        <v>141</v>
      </c>
      <c r="AM169" t="s">
        <v>189</v>
      </c>
      <c r="AN169" s="1">
        <v>13.5</v>
      </c>
      <c r="AO169" s="1">
        <v>26</v>
      </c>
      <c r="AP169" s="1"/>
      <c r="AQ169" s="1"/>
      <c r="AR169" s="1"/>
      <c r="AS169" s="1">
        <v>0</v>
      </c>
      <c r="AT169" s="1">
        <v>225.5</v>
      </c>
      <c r="AU169" s="1">
        <v>225.5</v>
      </c>
      <c r="AV169" s="1" t="s">
        <v>119</v>
      </c>
    </row>
    <row r="170" spans="38:48" x14ac:dyDescent="0.2">
      <c r="AL170" t="s">
        <v>141</v>
      </c>
      <c r="AM170" t="s">
        <v>221</v>
      </c>
      <c r="AN170" s="1">
        <v>0.5</v>
      </c>
      <c r="AO170" s="1">
        <v>8.9</v>
      </c>
      <c r="AP170" s="1">
        <v>23.7</v>
      </c>
      <c r="AQ170" s="1">
        <v>0</v>
      </c>
      <c r="AR170" s="1">
        <v>8.6999999999999993</v>
      </c>
      <c r="AS170" s="1">
        <f t="shared" ref="AS170:AS177" si="16">AP170-AR170</f>
        <v>15</v>
      </c>
      <c r="AT170" s="1">
        <v>132</v>
      </c>
      <c r="AU170" s="1">
        <v>132</v>
      </c>
      <c r="AV170" s="1" t="s">
        <v>24</v>
      </c>
    </row>
    <row r="171" spans="38:48" x14ac:dyDescent="0.2">
      <c r="AL171" t="s">
        <v>143</v>
      </c>
      <c r="AM171" t="s">
        <v>168</v>
      </c>
      <c r="AN171" s="1">
        <v>5.3061224489795924</v>
      </c>
      <c r="AO171" s="1">
        <v>6.3265306122448983</v>
      </c>
      <c r="AP171" s="1">
        <v>29.591836734693878</v>
      </c>
      <c r="AQ171" s="1">
        <v>1.6326530612244898</v>
      </c>
      <c r="AR171" s="1">
        <v>4.3877551020408161</v>
      </c>
      <c r="AS171" s="1">
        <f t="shared" si="16"/>
        <v>25.204081632653061</v>
      </c>
      <c r="AT171" s="1">
        <v>183.67346938775512</v>
      </c>
      <c r="AU171" s="1">
        <v>183.67346938775512</v>
      </c>
      <c r="AV171" s="1" t="s">
        <v>119</v>
      </c>
    </row>
    <row r="172" spans="38:48" x14ac:dyDescent="0.2">
      <c r="AL172" t="s">
        <v>143</v>
      </c>
      <c r="AM172" t="s">
        <v>174</v>
      </c>
      <c r="AN172" s="1">
        <v>7.2727272727272725</v>
      </c>
      <c r="AO172" s="1">
        <v>2.8636363636363633</v>
      </c>
      <c r="AP172" s="1">
        <v>7.2727272727272725</v>
      </c>
      <c r="AQ172" s="1">
        <v>2.9090909090909092</v>
      </c>
      <c r="AR172" s="1">
        <v>3.1818181818181817</v>
      </c>
      <c r="AS172" s="1">
        <f t="shared" si="16"/>
        <v>4.0909090909090908</v>
      </c>
      <c r="AT172" s="1">
        <v>96.818181818181813</v>
      </c>
      <c r="AU172" s="1">
        <v>96.818181818181813</v>
      </c>
      <c r="AV172" s="1" t="s">
        <v>119</v>
      </c>
    </row>
    <row r="173" spans="38:48" x14ac:dyDescent="0.2">
      <c r="AL173" t="s">
        <v>143</v>
      </c>
      <c r="AM173" t="s">
        <v>172</v>
      </c>
      <c r="AN173" s="1">
        <v>6.4257028112449799</v>
      </c>
      <c r="AO173" s="1">
        <v>2.6907630522088355</v>
      </c>
      <c r="AP173" s="1">
        <v>8.8353413654618471</v>
      </c>
      <c r="AQ173" s="1">
        <v>4.0160642570281126</v>
      </c>
      <c r="AR173" s="1">
        <v>3.1325301204819276</v>
      </c>
      <c r="AS173" s="1">
        <f t="shared" si="16"/>
        <v>5.7028112449799195</v>
      </c>
      <c r="AT173" s="1">
        <v>95.98393574297188</v>
      </c>
      <c r="AU173" s="1">
        <v>95.98393574297188</v>
      </c>
      <c r="AV173" s="1" t="s">
        <v>119</v>
      </c>
    </row>
    <row r="174" spans="38:48" x14ac:dyDescent="0.2">
      <c r="AL174" t="s">
        <v>141</v>
      </c>
      <c r="AM174" t="s">
        <v>292</v>
      </c>
      <c r="AN174" s="1">
        <v>8</v>
      </c>
      <c r="AO174" s="1">
        <v>13</v>
      </c>
      <c r="AP174" s="1">
        <v>5</v>
      </c>
      <c r="AQ174" s="1">
        <v>5</v>
      </c>
      <c r="AR174" s="1"/>
      <c r="AS174" s="1">
        <f t="shared" si="16"/>
        <v>5</v>
      </c>
      <c r="AT174" s="1">
        <v>143</v>
      </c>
      <c r="AU174" s="1">
        <v>143</v>
      </c>
      <c r="AV174" s="1" t="s">
        <v>24</v>
      </c>
    </row>
    <row r="175" spans="38:48" x14ac:dyDescent="0.2">
      <c r="AL175" t="s">
        <v>141</v>
      </c>
      <c r="AM175" t="s">
        <v>293</v>
      </c>
      <c r="AN175" s="1">
        <v>27</v>
      </c>
      <c r="AO175" s="1">
        <v>25</v>
      </c>
      <c r="AP175" s="1">
        <v>2.2000000000000002</v>
      </c>
      <c r="AQ175" s="1">
        <v>2.2000000000000002</v>
      </c>
      <c r="AR175" s="1"/>
      <c r="AS175" s="1">
        <f t="shared" si="16"/>
        <v>2.2000000000000002</v>
      </c>
      <c r="AT175" s="1">
        <v>356</v>
      </c>
      <c r="AU175" s="1">
        <v>356</v>
      </c>
      <c r="AV175" s="1" t="s">
        <v>24</v>
      </c>
    </row>
    <row r="176" spans="38:48" x14ac:dyDescent="0.2">
      <c r="AL176" t="s">
        <v>141</v>
      </c>
      <c r="AM176" t="s">
        <v>294</v>
      </c>
      <c r="AN176" s="1">
        <v>4.3</v>
      </c>
      <c r="AO176" s="1">
        <v>11</v>
      </c>
      <c r="AP176" s="1">
        <v>3.4</v>
      </c>
      <c r="AQ176" s="1">
        <v>3.4</v>
      </c>
      <c r="AR176"/>
      <c r="AS176" s="1">
        <f t="shared" si="16"/>
        <v>3.4</v>
      </c>
      <c r="AT176" s="1">
        <v>98</v>
      </c>
      <c r="AU176" s="1">
        <v>98</v>
      </c>
      <c r="AV176" s="1" t="s">
        <v>24</v>
      </c>
    </row>
    <row r="177" spans="38:48" x14ac:dyDescent="0.2">
      <c r="AL177" t="s">
        <v>143</v>
      </c>
      <c r="AM177" t="s">
        <v>88</v>
      </c>
      <c r="AN177" s="1">
        <v>18.125</v>
      </c>
      <c r="AO177" s="1">
        <v>3.4375000000000004</v>
      </c>
      <c r="AP177" s="1">
        <v>14.0625</v>
      </c>
      <c r="AQ177" s="1">
        <v>7.1874999999999991</v>
      </c>
      <c r="AR177" s="1">
        <v>0.9375</v>
      </c>
      <c r="AS177" s="1">
        <f t="shared" si="16"/>
        <v>13.125</v>
      </c>
      <c r="AT177" s="1">
        <v>225</v>
      </c>
      <c r="AU177" s="1">
        <v>225</v>
      </c>
      <c r="AV177" s="1" t="s">
        <v>119</v>
      </c>
    </row>
    <row r="178" spans="38:48" x14ac:dyDescent="0.2">
      <c r="AL178" t="s">
        <v>141</v>
      </c>
      <c r="AM178" t="s">
        <v>262</v>
      </c>
      <c r="AN178" s="1">
        <v>21</v>
      </c>
      <c r="AO178" s="1">
        <v>19</v>
      </c>
      <c r="AP178" s="1"/>
      <c r="AQ178" s="1"/>
      <c r="AR178" s="1"/>
      <c r="AS178" s="1"/>
      <c r="AT178" s="1">
        <v>264</v>
      </c>
      <c r="AU178" s="1">
        <v>264</v>
      </c>
      <c r="AV178" s="1" t="s">
        <v>24</v>
      </c>
    </row>
    <row r="179" spans="38:48" x14ac:dyDescent="0.2">
      <c r="AL179" t="s">
        <v>143</v>
      </c>
      <c r="AM179" t="s">
        <v>87</v>
      </c>
      <c r="AN179" s="1">
        <v>20.895522388059703</v>
      </c>
      <c r="AO179" s="1">
        <v>4.9253731343283587</v>
      </c>
      <c r="AP179" s="1">
        <v>2.6865671641791047</v>
      </c>
      <c r="AQ179" s="1">
        <v>0</v>
      </c>
      <c r="AR179" s="1">
        <v>0</v>
      </c>
      <c r="AS179" s="1">
        <f t="shared" ref="AS179:AS191" si="17">AP179-AR179</f>
        <v>2.6865671641791047</v>
      </c>
      <c r="AT179" s="1">
        <v>201.49253731343285</v>
      </c>
      <c r="AU179" s="1">
        <v>201.49253731343285</v>
      </c>
      <c r="AV179" s="1" t="s">
        <v>119</v>
      </c>
    </row>
    <row r="180" spans="38:48" x14ac:dyDescent="0.2">
      <c r="AL180" t="s">
        <v>142</v>
      </c>
      <c r="AM180" t="s">
        <v>86</v>
      </c>
      <c r="AN180" s="1">
        <v>30.8</v>
      </c>
      <c r="AO180" s="1">
        <v>30.8</v>
      </c>
      <c r="AP180" s="1">
        <v>26</v>
      </c>
      <c r="AQ180" s="1">
        <v>1.2</v>
      </c>
      <c r="AR180" s="1">
        <v>16</v>
      </c>
      <c r="AS180" s="1">
        <f t="shared" si="17"/>
        <v>10</v>
      </c>
      <c r="AT180" s="1">
        <v>452</v>
      </c>
      <c r="AU180" s="1">
        <v>452</v>
      </c>
      <c r="AV180" s="1" t="s">
        <v>119</v>
      </c>
    </row>
    <row r="181" spans="38:48" x14ac:dyDescent="0.2">
      <c r="AL181" t="s">
        <v>142</v>
      </c>
      <c r="AM181" t="s">
        <v>308</v>
      </c>
      <c r="AN181" s="1">
        <v>20.7</v>
      </c>
      <c r="AO181" s="1">
        <v>16.399999999999999</v>
      </c>
      <c r="AP181" s="1">
        <v>1.59</v>
      </c>
      <c r="AQ181" s="1">
        <v>1.59</v>
      </c>
      <c r="AR181" s="1">
        <v>0</v>
      </c>
      <c r="AS181" s="1">
        <f t="shared" si="17"/>
        <v>1.59</v>
      </c>
      <c r="AT181" s="1">
        <v>258</v>
      </c>
      <c r="AU181" s="1">
        <v>258</v>
      </c>
      <c r="AV181" s="1" t="s">
        <v>24</v>
      </c>
    </row>
    <row r="182" spans="38:48" x14ac:dyDescent="0.2">
      <c r="AL182" t="s">
        <v>141</v>
      </c>
      <c r="AM182" t="s">
        <v>295</v>
      </c>
      <c r="AN182" s="1">
        <v>7.9</v>
      </c>
      <c r="AO182" s="1">
        <v>11</v>
      </c>
      <c r="AP182" s="1">
        <v>5.0999999999999996</v>
      </c>
      <c r="AQ182" s="1">
        <v>5.0999999999999996</v>
      </c>
      <c r="AR182"/>
      <c r="AS182" s="1">
        <f t="shared" si="17"/>
        <v>5.0999999999999996</v>
      </c>
      <c r="AT182" s="1">
        <v>138</v>
      </c>
      <c r="AU182" s="1">
        <v>138</v>
      </c>
      <c r="AV182" s="1" t="s">
        <v>24</v>
      </c>
    </row>
    <row r="183" spans="38:48" x14ac:dyDescent="0.2">
      <c r="AL183" t="s">
        <v>141</v>
      </c>
      <c r="AM183" t="s">
        <v>5</v>
      </c>
      <c r="AN183" s="1">
        <v>1.9</v>
      </c>
      <c r="AO183" s="1">
        <v>4.4000000000000004</v>
      </c>
      <c r="AP183" s="1">
        <v>21</v>
      </c>
      <c r="AQ183" s="1">
        <v>0.9</v>
      </c>
      <c r="AR183" s="1">
        <v>2.8</v>
      </c>
      <c r="AS183" s="1">
        <f t="shared" si="17"/>
        <v>18.2</v>
      </c>
      <c r="AT183" s="1">
        <v>120</v>
      </c>
      <c r="AU183" s="1">
        <v>120</v>
      </c>
      <c r="AV183" s="1" t="s">
        <v>24</v>
      </c>
    </row>
    <row r="184" spans="38:48" x14ac:dyDescent="0.2">
      <c r="AL184" t="s">
        <v>141</v>
      </c>
      <c r="AM184" t="s">
        <v>105</v>
      </c>
      <c r="AN184" s="1">
        <v>0.70370370370370361</v>
      </c>
      <c r="AO184" s="1">
        <v>1.037037037037037</v>
      </c>
      <c r="AP184" s="1">
        <v>4.8148148148148149</v>
      </c>
      <c r="AQ184" s="1">
        <v>3.074074074074074</v>
      </c>
      <c r="AR184" s="1">
        <v>2.0370370370370368</v>
      </c>
      <c r="AS184" s="1">
        <f t="shared" si="17"/>
        <v>2.7777777777777781</v>
      </c>
      <c r="AT184" s="1">
        <v>26.666666666666664</v>
      </c>
      <c r="AU184" s="1">
        <v>26.666666666666664</v>
      </c>
      <c r="AV184" s="1" t="s">
        <v>119</v>
      </c>
    </row>
    <row r="185" spans="38:48" x14ac:dyDescent="0.2">
      <c r="AL185" t="s">
        <v>141</v>
      </c>
      <c r="AM185" t="s">
        <v>63</v>
      </c>
      <c r="AN185" s="1">
        <v>0.5</v>
      </c>
      <c r="AO185" s="1">
        <v>2.6</v>
      </c>
      <c r="AP185" s="1">
        <v>7.1</v>
      </c>
      <c r="AQ185" s="1">
        <v>1.7</v>
      </c>
      <c r="AR185" s="1">
        <v>2.6</v>
      </c>
      <c r="AS185" s="1">
        <f t="shared" si="17"/>
        <v>4.5</v>
      </c>
      <c r="AT185" s="1">
        <v>36</v>
      </c>
      <c r="AU185" s="1">
        <v>36</v>
      </c>
      <c r="AV185" s="1" t="s">
        <v>24</v>
      </c>
    </row>
    <row r="186" spans="38:48" x14ac:dyDescent="0.2">
      <c r="AL186" t="s">
        <v>141</v>
      </c>
      <c r="AM186" t="s">
        <v>190</v>
      </c>
      <c r="AN186">
        <v>0.1</v>
      </c>
      <c r="AO186">
        <v>1.3</v>
      </c>
      <c r="AP186">
        <v>5.5</v>
      </c>
      <c r="AQ186">
        <v>2.8</v>
      </c>
      <c r="AR186">
        <v>1.9</v>
      </c>
      <c r="AS186" s="1">
        <f t="shared" si="17"/>
        <v>3.6</v>
      </c>
      <c r="AT186">
        <v>23</v>
      </c>
      <c r="AU186">
        <v>23</v>
      </c>
      <c r="AV186" s="1" t="s">
        <v>24</v>
      </c>
    </row>
    <row r="187" spans="38:48" x14ac:dyDescent="0.2">
      <c r="AL187" t="s">
        <v>141</v>
      </c>
      <c r="AM187" t="s">
        <v>100</v>
      </c>
      <c r="AN187" s="1">
        <v>9.0322580645161281</v>
      </c>
      <c r="AO187" s="1">
        <v>11.612903225806452</v>
      </c>
      <c r="AP187" s="1">
        <v>5.3548387096774199</v>
      </c>
      <c r="AQ187" s="1">
        <v>0.32258064516129031</v>
      </c>
      <c r="AR187" s="1">
        <v>0.70967741935483875</v>
      </c>
      <c r="AS187" s="1">
        <f t="shared" si="17"/>
        <v>4.645161290322581</v>
      </c>
      <c r="AT187" s="1">
        <v>146.45161290322579</v>
      </c>
      <c r="AU187" s="1">
        <v>146.45161290322579</v>
      </c>
      <c r="AV187" s="1" t="s">
        <v>119</v>
      </c>
    </row>
    <row r="188" spans="38:48" x14ac:dyDescent="0.2">
      <c r="AL188" t="s">
        <v>141</v>
      </c>
      <c r="AM188" t="s">
        <v>208</v>
      </c>
      <c r="AN188" s="1">
        <v>9.6938775510204085</v>
      </c>
      <c r="AO188" s="1">
        <v>15.816326530612246</v>
      </c>
      <c r="AP188" s="1">
        <v>1.4285714285714286</v>
      </c>
      <c r="AQ188" s="1">
        <v>0.61224489795918369</v>
      </c>
      <c r="AR188" s="1">
        <v>0.40816326530612246</v>
      </c>
      <c r="AS188" s="1">
        <f t="shared" si="17"/>
        <v>1.0204081632653061</v>
      </c>
      <c r="AT188" s="1">
        <v>159.69387755102042</v>
      </c>
      <c r="AU188" s="1">
        <v>159.69387755102042</v>
      </c>
      <c r="AV188" s="1" t="s">
        <v>119</v>
      </c>
    </row>
    <row r="189" spans="38:48" x14ac:dyDescent="0.2">
      <c r="AL189" t="s">
        <v>141</v>
      </c>
      <c r="AM189" t="s">
        <v>99</v>
      </c>
      <c r="AN189" s="1">
        <v>7.2072072072072073</v>
      </c>
      <c r="AO189" s="1">
        <v>6.756756756756757</v>
      </c>
      <c r="AP189" s="1">
        <v>2.5675675675675675</v>
      </c>
      <c r="AQ189" s="1">
        <v>1.0810810810810811</v>
      </c>
      <c r="AR189" s="1">
        <v>0.85585585585585577</v>
      </c>
      <c r="AS189" s="1">
        <f t="shared" si="17"/>
        <v>1.7117117117117118</v>
      </c>
      <c r="AT189" s="1">
        <v>102.25225225225225</v>
      </c>
      <c r="AU189" s="1">
        <v>102.25225225225225</v>
      </c>
      <c r="AV189" s="1" t="s">
        <v>119</v>
      </c>
    </row>
    <row r="190" spans="38:48" x14ac:dyDescent="0.2">
      <c r="AL190" t="s">
        <v>141</v>
      </c>
      <c r="AM190" t="s">
        <v>104</v>
      </c>
      <c r="AN190" s="1">
        <v>12.837837837837837</v>
      </c>
      <c r="AO190" s="1">
        <v>2.2972972972972974</v>
      </c>
      <c r="AP190" s="1">
        <v>11.486486486486486</v>
      </c>
      <c r="AQ190" s="1">
        <v>5.6756756756756754</v>
      </c>
      <c r="AR190" s="1">
        <v>1.4864864864864866</v>
      </c>
      <c r="AS190" s="1">
        <f t="shared" si="17"/>
        <v>10</v>
      </c>
      <c r="AT190" s="1">
        <v>162.83783783783784</v>
      </c>
      <c r="AU190" s="1">
        <v>162.83783783783784</v>
      </c>
      <c r="AV190" s="1" t="s">
        <v>119</v>
      </c>
    </row>
    <row r="191" spans="38:48" x14ac:dyDescent="0.2">
      <c r="AL191" t="s">
        <v>141</v>
      </c>
      <c r="AM191" t="s">
        <v>296</v>
      </c>
      <c r="AN191">
        <v>29</v>
      </c>
      <c r="AO191">
        <v>12</v>
      </c>
      <c r="AP191">
        <v>2.7</v>
      </c>
      <c r="AQ191">
        <v>1.3</v>
      </c>
      <c r="AR191"/>
      <c r="AS191" s="1">
        <f t="shared" si="17"/>
        <v>2.7</v>
      </c>
      <c r="AT191">
        <v>322</v>
      </c>
      <c r="AU191">
        <v>322</v>
      </c>
      <c r="AV191" s="1" t="s">
        <v>24</v>
      </c>
    </row>
    <row r="192" spans="38:48" x14ac:dyDescent="0.2">
      <c r="AL192" t="s">
        <v>141</v>
      </c>
      <c r="AM192" t="s">
        <v>300</v>
      </c>
      <c r="AN192" s="1">
        <v>13</v>
      </c>
      <c r="AO192" s="1">
        <v>20</v>
      </c>
      <c r="AP192" s="1"/>
      <c r="AQ192" s="1"/>
      <c r="AR192" s="1"/>
      <c r="AS192" s="1">
        <v>0</v>
      </c>
      <c r="AT192" s="1">
        <v>208</v>
      </c>
      <c r="AU192" s="1">
        <v>208</v>
      </c>
      <c r="AV192" s="1" t="s">
        <v>24</v>
      </c>
    </row>
    <row r="193" spans="38:48" x14ac:dyDescent="0.2">
      <c r="AL193" t="s">
        <v>142</v>
      </c>
      <c r="AM193" t="s">
        <v>93</v>
      </c>
      <c r="AN193" s="1">
        <v>17.61904761904762</v>
      </c>
      <c r="AO193" s="1">
        <v>6.4285714285714288</v>
      </c>
      <c r="AP193" s="1">
        <v>11.190476190476192</v>
      </c>
      <c r="AQ193" s="1">
        <v>2.1428571428571428</v>
      </c>
      <c r="AR193" s="1">
        <v>3.333333333333333</v>
      </c>
      <c r="AS193" s="1">
        <f t="shared" ref="AS193:AS239" si="18">AP193-AR193</f>
        <v>7.8571428571428585</v>
      </c>
      <c r="AT193" s="1">
        <v>214.28571428571428</v>
      </c>
      <c r="AU193" s="1">
        <v>214.28571428571428</v>
      </c>
      <c r="AV193" s="1" t="s">
        <v>119</v>
      </c>
    </row>
    <row r="194" spans="38:48" x14ac:dyDescent="0.2">
      <c r="AL194" t="s">
        <v>142</v>
      </c>
      <c r="AM194" t="s">
        <v>92</v>
      </c>
      <c r="AN194" s="1">
        <v>11.428571428571431</v>
      </c>
      <c r="AO194" s="1">
        <v>4.1071428571428568</v>
      </c>
      <c r="AP194" s="1">
        <v>9.4642857142857153</v>
      </c>
      <c r="AQ194" s="1">
        <v>1.7857142857142858</v>
      </c>
      <c r="AR194" s="1">
        <v>1.0714285714285714</v>
      </c>
      <c r="AS194" s="1">
        <f t="shared" si="18"/>
        <v>8.3928571428571441</v>
      </c>
      <c r="AT194" s="1">
        <v>148.21428571428572</v>
      </c>
      <c r="AU194" s="1">
        <v>148.21428571428572</v>
      </c>
      <c r="AV194" s="1" t="s">
        <v>119</v>
      </c>
    </row>
    <row r="195" spans="38:48" x14ac:dyDescent="0.2">
      <c r="AL195" t="s">
        <v>141</v>
      </c>
      <c r="AM195" t="s">
        <v>130</v>
      </c>
      <c r="AN195" s="1">
        <v>16.386554621848738</v>
      </c>
      <c r="AO195" s="1">
        <v>10.084033613445378</v>
      </c>
      <c r="AP195" s="1">
        <v>6.7226890756302522</v>
      </c>
      <c r="AQ195" s="1">
        <v>1.5966386554621848</v>
      </c>
      <c r="AR195" s="1">
        <v>1.5126050420168067</v>
      </c>
      <c r="AS195" s="1">
        <f t="shared" si="18"/>
        <v>5.2100840336134455</v>
      </c>
      <c r="AT195" s="1">
        <v>209.24369747899161</v>
      </c>
      <c r="AU195" s="1">
        <v>209.24369747899161</v>
      </c>
      <c r="AV195" s="1" t="s">
        <v>119</v>
      </c>
    </row>
    <row r="196" spans="38:48" x14ac:dyDescent="0.2">
      <c r="AL196" t="s">
        <v>141</v>
      </c>
      <c r="AM196" t="s">
        <v>116</v>
      </c>
      <c r="AN196" s="1">
        <v>5.7627118644067794</v>
      </c>
      <c r="AO196" s="1">
        <v>11.1864406779661</v>
      </c>
      <c r="AP196" s="1">
        <v>4.406779661016949</v>
      </c>
      <c r="AQ196" s="1">
        <v>1.3898305084745761</v>
      </c>
      <c r="AR196" s="1">
        <v>1.5593220338983049</v>
      </c>
      <c r="AS196" s="1">
        <f t="shared" si="18"/>
        <v>2.847457627118644</v>
      </c>
      <c r="AT196" s="1">
        <v>112.54237288135593</v>
      </c>
      <c r="AU196" s="1">
        <v>112.54237288135593</v>
      </c>
      <c r="AV196" s="1" t="s">
        <v>119</v>
      </c>
    </row>
    <row r="197" spans="38:48" x14ac:dyDescent="0.2">
      <c r="AL197" t="s">
        <v>141</v>
      </c>
      <c r="AM197" t="s">
        <v>313</v>
      </c>
      <c r="AN197" s="1">
        <v>0.1</v>
      </c>
      <c r="AO197" s="1">
        <v>0.6</v>
      </c>
      <c r="AP197" s="1">
        <v>7.6</v>
      </c>
      <c r="AQ197" s="1">
        <v>6.2</v>
      </c>
      <c r="AR197" s="1">
        <v>0.4</v>
      </c>
      <c r="AS197" s="1">
        <f t="shared" si="18"/>
        <v>7.1999999999999993</v>
      </c>
      <c r="AT197" s="1">
        <v>30</v>
      </c>
      <c r="AU197" s="1">
        <v>30</v>
      </c>
      <c r="AV197" s="1" t="s">
        <v>24</v>
      </c>
    </row>
    <row r="198" spans="38:48" x14ac:dyDescent="0.2">
      <c r="AL198" t="s">
        <v>141</v>
      </c>
      <c r="AM198" t="s">
        <v>222</v>
      </c>
      <c r="AN198" s="1">
        <v>0.6</v>
      </c>
      <c r="AO198" s="1">
        <v>25</v>
      </c>
      <c r="AP198" s="1">
        <v>5.3</v>
      </c>
      <c r="AQ198" s="1">
        <v>0</v>
      </c>
      <c r="AR198" s="1">
        <v>0.3</v>
      </c>
      <c r="AS198" s="1">
        <f t="shared" si="18"/>
        <v>5</v>
      </c>
      <c r="AT198" s="1">
        <v>126</v>
      </c>
      <c r="AU198" s="1">
        <v>126</v>
      </c>
      <c r="AV198" s="1" t="s">
        <v>24</v>
      </c>
    </row>
    <row r="199" spans="38:48" x14ac:dyDescent="0.2">
      <c r="AL199" t="s">
        <v>141</v>
      </c>
      <c r="AM199" t="s">
        <v>226</v>
      </c>
      <c r="AN199" s="1">
        <v>49</v>
      </c>
      <c r="AO199" s="1">
        <v>32</v>
      </c>
      <c r="AP199" s="1">
        <v>8.6999999999999993</v>
      </c>
      <c r="AQ199" s="1">
        <v>1.5</v>
      </c>
      <c r="AR199" s="1">
        <v>4</v>
      </c>
      <c r="AS199" s="1">
        <f t="shared" si="18"/>
        <v>4.6999999999999993</v>
      </c>
      <c r="AT199" s="1">
        <v>553</v>
      </c>
      <c r="AU199" s="1">
        <v>553</v>
      </c>
      <c r="AV199" s="1" t="s">
        <v>24</v>
      </c>
    </row>
    <row r="200" spans="38:48" x14ac:dyDescent="0.2">
      <c r="AL200" t="s">
        <v>141</v>
      </c>
      <c r="AM200" t="s">
        <v>36</v>
      </c>
      <c r="AN200" s="1">
        <v>50</v>
      </c>
      <c r="AO200" s="1">
        <v>19</v>
      </c>
      <c r="AP200" s="1">
        <v>15</v>
      </c>
      <c r="AQ200" s="1">
        <v>2.7</v>
      </c>
      <c r="AR200" s="1">
        <v>9</v>
      </c>
      <c r="AS200" s="1">
        <f t="shared" si="18"/>
        <v>6</v>
      </c>
      <c r="AT200" s="1">
        <v>546</v>
      </c>
      <c r="AU200" s="1">
        <v>546</v>
      </c>
      <c r="AV200" s="1" t="s">
        <v>24</v>
      </c>
    </row>
    <row r="201" spans="38:48" x14ac:dyDescent="0.2">
      <c r="AL201" t="s">
        <v>141</v>
      </c>
      <c r="AM201" t="s">
        <v>37</v>
      </c>
      <c r="AN201" s="1">
        <v>42.1</v>
      </c>
      <c r="AO201" s="1">
        <v>33</v>
      </c>
      <c r="AP201" s="1">
        <v>13.4</v>
      </c>
      <c r="AQ201" s="1">
        <v>0</v>
      </c>
      <c r="AR201" s="1">
        <v>3.9</v>
      </c>
      <c r="AS201" s="1">
        <f t="shared" si="18"/>
        <v>9.5</v>
      </c>
      <c r="AT201" s="1">
        <v>522</v>
      </c>
      <c r="AU201" s="1">
        <v>522</v>
      </c>
      <c r="AV201" s="1" t="s">
        <v>24</v>
      </c>
    </row>
    <row r="202" spans="38:48" x14ac:dyDescent="0.2">
      <c r="AL202" t="s">
        <v>141</v>
      </c>
      <c r="AM202" t="s">
        <v>35</v>
      </c>
      <c r="AN202" s="1">
        <v>48</v>
      </c>
      <c r="AO202" s="1">
        <v>17</v>
      </c>
      <c r="AP202" s="1">
        <v>26</v>
      </c>
      <c r="AQ202" s="1">
        <v>0</v>
      </c>
      <c r="AR202" s="1">
        <v>14</v>
      </c>
      <c r="AS202" s="1">
        <f t="shared" si="18"/>
        <v>12</v>
      </c>
      <c r="AT202" s="1">
        <v>565</v>
      </c>
      <c r="AU202" s="1">
        <v>565</v>
      </c>
      <c r="AV202" s="1" t="s">
        <v>24</v>
      </c>
    </row>
    <row r="203" spans="38:48" x14ac:dyDescent="0.2">
      <c r="AL203" t="s">
        <v>143</v>
      </c>
      <c r="AM203" t="s">
        <v>137</v>
      </c>
      <c r="AN203" s="1">
        <v>3.2544378698224854</v>
      </c>
      <c r="AO203" s="1">
        <v>4.4378698224852071</v>
      </c>
      <c r="AP203" s="1">
        <v>3.8461538461538463</v>
      </c>
      <c r="AQ203" s="1">
        <v>2.1301775147928996</v>
      </c>
      <c r="AR203" s="1">
        <v>1.0355029585798816</v>
      </c>
      <c r="AS203" s="1">
        <f t="shared" si="18"/>
        <v>2.8106508875739644</v>
      </c>
      <c r="AT203" s="1">
        <v>62.130177514792905</v>
      </c>
      <c r="AU203" s="1">
        <v>62.130177514792905</v>
      </c>
      <c r="AV203" s="1" t="s">
        <v>119</v>
      </c>
    </row>
    <row r="204" spans="38:48" x14ac:dyDescent="0.2">
      <c r="AL204" t="s">
        <v>143</v>
      </c>
      <c r="AM204" t="s">
        <v>158</v>
      </c>
      <c r="AN204" s="1">
        <v>1.4186851211072662</v>
      </c>
      <c r="AO204" s="1">
        <v>1.9031141868512109</v>
      </c>
      <c r="AP204" s="1">
        <v>11.76470588235294</v>
      </c>
      <c r="AQ204" s="1">
        <v>7.6124567474048437</v>
      </c>
      <c r="AR204" s="1">
        <v>3.2179930795847751</v>
      </c>
      <c r="AS204" s="1">
        <f t="shared" si="18"/>
        <v>8.546712802768166</v>
      </c>
      <c r="AT204" s="1">
        <v>62.975778546712796</v>
      </c>
      <c r="AU204" s="1">
        <v>62.975778546712796</v>
      </c>
      <c r="AV204" s="1" t="s">
        <v>119</v>
      </c>
    </row>
    <row r="205" spans="38:48" x14ac:dyDescent="0.2">
      <c r="AL205" t="s">
        <v>143</v>
      </c>
      <c r="AM205" t="s">
        <v>135</v>
      </c>
      <c r="AN205" s="1">
        <v>4.2011834319526624</v>
      </c>
      <c r="AO205" s="1">
        <v>0.53254437869822491</v>
      </c>
      <c r="AP205" s="1">
        <v>8.8757396449704142</v>
      </c>
      <c r="AQ205" s="1">
        <v>4.9112426035502965</v>
      </c>
      <c r="AR205" s="1">
        <v>1.8934911242603552</v>
      </c>
      <c r="AS205" s="1">
        <f t="shared" si="18"/>
        <v>6.9822485207100593</v>
      </c>
      <c r="AT205" s="1">
        <v>71.597633136094672</v>
      </c>
      <c r="AU205" s="1">
        <v>71.597633136094672</v>
      </c>
      <c r="AV205" s="1" t="s">
        <v>119</v>
      </c>
    </row>
    <row r="206" spans="38:48" x14ac:dyDescent="0.2">
      <c r="AL206" t="s">
        <v>143</v>
      </c>
      <c r="AM206" t="s">
        <v>69</v>
      </c>
      <c r="AN206" s="1">
        <v>7.6923076923076925</v>
      </c>
      <c r="AO206" s="1">
        <v>3.2441471571906351</v>
      </c>
      <c r="AP206" s="1">
        <v>8.3612040133779271</v>
      </c>
      <c r="AQ206" s="1">
        <v>2.6421404682274248</v>
      </c>
      <c r="AR206" s="1">
        <v>4.0133779264214047</v>
      </c>
      <c r="AS206" s="1">
        <f t="shared" si="18"/>
        <v>4.3478260869565224</v>
      </c>
      <c r="AT206" s="1">
        <v>106.35451505016722</v>
      </c>
      <c r="AU206" s="1">
        <v>106.35451505016722</v>
      </c>
      <c r="AV206" s="1" t="s">
        <v>119</v>
      </c>
    </row>
    <row r="207" spans="38:48" x14ac:dyDescent="0.2">
      <c r="AL207" t="s">
        <v>143</v>
      </c>
      <c r="AM207" t="s">
        <v>71</v>
      </c>
      <c r="AN207" s="1">
        <v>4.6913580246913575</v>
      </c>
      <c r="AO207" s="1">
        <v>1.2962962962962963</v>
      </c>
      <c r="AP207" s="1">
        <v>7.4074074074074066</v>
      </c>
      <c r="AQ207" s="1">
        <v>2.5925925925925926</v>
      </c>
      <c r="AR207" s="1">
        <v>2.9629629629629628</v>
      </c>
      <c r="AS207" s="1">
        <f t="shared" si="18"/>
        <v>4.4444444444444438</v>
      </c>
      <c r="AT207" s="1">
        <v>70.370370370370367</v>
      </c>
      <c r="AU207" s="1">
        <v>70.370370370370367</v>
      </c>
      <c r="AV207" s="1" t="s">
        <v>119</v>
      </c>
    </row>
    <row r="208" spans="38:48" x14ac:dyDescent="0.2">
      <c r="AL208" t="s">
        <v>143</v>
      </c>
      <c r="AM208" t="s">
        <v>70</v>
      </c>
      <c r="AN208" s="1">
        <v>0.29850746268656719</v>
      </c>
      <c r="AO208" s="1">
        <v>0.85820895522388063</v>
      </c>
      <c r="AP208" s="1">
        <v>7.0895522388059709</v>
      </c>
      <c r="AQ208" s="1">
        <v>4.477611940298508</v>
      </c>
      <c r="AR208" s="1">
        <v>1.6417910447761197</v>
      </c>
      <c r="AS208" s="1">
        <f t="shared" si="18"/>
        <v>5.4477611940298516</v>
      </c>
      <c r="AT208" s="1">
        <v>31.343283582089555</v>
      </c>
      <c r="AU208" s="1">
        <v>31.343283582089555</v>
      </c>
      <c r="AV208" s="1" t="s">
        <v>119</v>
      </c>
    </row>
    <row r="209" spans="38:48" x14ac:dyDescent="0.2">
      <c r="AL209" t="s">
        <v>142</v>
      </c>
      <c r="AM209" t="s">
        <v>95</v>
      </c>
      <c r="AN209" s="1">
        <v>24.482758620689651</v>
      </c>
      <c r="AO209" s="1">
        <v>10.689655172413794</v>
      </c>
      <c r="AP209" s="1">
        <v>16.896551724137932</v>
      </c>
      <c r="AQ209" s="1">
        <v>1.0344827586206895</v>
      </c>
      <c r="AR209" s="1">
        <v>15.862068965517238</v>
      </c>
      <c r="AS209" s="1">
        <f t="shared" si="18"/>
        <v>1.0344827586206939</v>
      </c>
      <c r="AT209" s="1">
        <v>310.34482758620686</v>
      </c>
      <c r="AU209" s="1">
        <v>310.34482758620686</v>
      </c>
      <c r="AV209" s="1" t="s">
        <v>119</v>
      </c>
    </row>
    <row r="210" spans="38:48" x14ac:dyDescent="0.2">
      <c r="AL210" t="s">
        <v>141</v>
      </c>
      <c r="AM210" t="s">
        <v>151</v>
      </c>
      <c r="AN210" s="1">
        <v>1.2264150943396226</v>
      </c>
      <c r="AO210" s="1">
        <v>1.0377358490566038</v>
      </c>
      <c r="AP210" s="1">
        <v>11.320754716981131</v>
      </c>
      <c r="AQ210" s="1">
        <v>2.0754716981132075</v>
      </c>
      <c r="AR210" s="1">
        <v>1.8867924528301887</v>
      </c>
      <c r="AS210" s="1">
        <f t="shared" si="18"/>
        <v>9.4339622641509422</v>
      </c>
      <c r="AT210" s="1">
        <v>52.830188679245282</v>
      </c>
      <c r="AU210" s="1">
        <v>52.830188679245282</v>
      </c>
      <c r="AV210" s="1" t="s">
        <v>119</v>
      </c>
    </row>
    <row r="211" spans="38:48" x14ac:dyDescent="0.2">
      <c r="AL211" t="s">
        <v>141</v>
      </c>
      <c r="AM211" t="s">
        <v>150</v>
      </c>
      <c r="AN211" s="1">
        <v>5.6994818652849739</v>
      </c>
      <c r="AO211" s="1">
        <v>1.6062176165803108</v>
      </c>
      <c r="AP211" s="1">
        <v>3.6787564766839371</v>
      </c>
      <c r="AQ211" s="1">
        <v>2.0725388601036268</v>
      </c>
      <c r="AR211" s="1">
        <v>1.1917098445595853</v>
      </c>
      <c r="AS211" s="1">
        <f t="shared" si="18"/>
        <v>2.4870466321243518</v>
      </c>
      <c r="AT211" s="1">
        <v>67.875647668393782</v>
      </c>
      <c r="AU211" s="1">
        <v>67.875647668393782</v>
      </c>
      <c r="AV211" s="1" t="s">
        <v>119</v>
      </c>
    </row>
    <row r="212" spans="38:48" x14ac:dyDescent="0.2">
      <c r="AL212" t="s">
        <v>141</v>
      </c>
      <c r="AM212" t="s">
        <v>98</v>
      </c>
      <c r="AN212" s="1">
        <v>8.4745762711864394</v>
      </c>
      <c r="AO212" s="1">
        <v>6.1864406779661012</v>
      </c>
      <c r="AP212" s="1">
        <v>2.3728813559322033</v>
      </c>
      <c r="AQ212" s="1">
        <v>0.67796610169491522</v>
      </c>
      <c r="AR212" s="1">
        <v>0.67796610169491522</v>
      </c>
      <c r="AS212" s="1">
        <f t="shared" si="18"/>
        <v>1.6949152542372881</v>
      </c>
      <c r="AT212" s="1">
        <v>113.5593220338983</v>
      </c>
      <c r="AU212" s="1">
        <v>113.5593220338983</v>
      </c>
      <c r="AV212" s="1" t="s">
        <v>119</v>
      </c>
    </row>
    <row r="213" spans="38:48" x14ac:dyDescent="0.2">
      <c r="AL213" t="s">
        <v>141</v>
      </c>
      <c r="AM213" t="s">
        <v>77</v>
      </c>
      <c r="AN213" s="1">
        <v>7.2477064220183491</v>
      </c>
      <c r="AO213" s="1">
        <v>4.4954128440366974</v>
      </c>
      <c r="AP213" s="1">
        <v>8.1651376146788994</v>
      </c>
      <c r="AQ213" s="1">
        <v>1.6513761467889909</v>
      </c>
      <c r="AR213" s="1">
        <v>1.4678899082568808</v>
      </c>
      <c r="AS213" s="1">
        <f t="shared" si="18"/>
        <v>6.6972477064220186</v>
      </c>
      <c r="AT213" s="1">
        <v>113.76146788990826</v>
      </c>
      <c r="AU213" s="1">
        <v>113.76146788990826</v>
      </c>
      <c r="AV213" s="1" t="s">
        <v>119</v>
      </c>
    </row>
    <row r="214" spans="38:48" x14ac:dyDescent="0.2">
      <c r="AL214" t="s">
        <v>141</v>
      </c>
      <c r="AM214" t="s">
        <v>97</v>
      </c>
      <c r="AN214" s="1">
        <v>6.901408450704225</v>
      </c>
      <c r="AO214" s="1">
        <v>5.9859154929577461</v>
      </c>
      <c r="AP214" s="1">
        <v>2.0422535211267605</v>
      </c>
      <c r="AQ214" s="1">
        <v>0.70422535211267601</v>
      </c>
      <c r="AR214" s="1">
        <v>0.63380281690140838</v>
      </c>
      <c r="AS214" s="1">
        <f t="shared" si="18"/>
        <v>1.408450704225352</v>
      </c>
      <c r="AT214" s="1">
        <v>93.661971830985905</v>
      </c>
      <c r="AU214" s="1">
        <v>93.661971830985905</v>
      </c>
      <c r="AV214" s="1" t="s">
        <v>119</v>
      </c>
    </row>
    <row r="215" spans="38:48" x14ac:dyDescent="0.2">
      <c r="AL215" t="s">
        <v>141</v>
      </c>
      <c r="AM215" t="s">
        <v>84</v>
      </c>
      <c r="AN215" s="1">
        <v>10</v>
      </c>
      <c r="AO215" s="1">
        <v>2.3076923076923079</v>
      </c>
      <c r="AP215" s="1">
        <v>7.6923076923076925</v>
      </c>
      <c r="AQ215" s="1">
        <v>3.8461538461538463</v>
      </c>
      <c r="AR215" s="1">
        <v>2.2307692307692308</v>
      </c>
      <c r="AS215" s="1">
        <f t="shared" si="18"/>
        <v>5.4615384615384617</v>
      </c>
      <c r="AT215" s="1">
        <v>126.92307692307693</v>
      </c>
      <c r="AU215" s="1">
        <v>126.92307692307693</v>
      </c>
      <c r="AV215" s="1" t="s">
        <v>119</v>
      </c>
    </row>
    <row r="216" spans="38:48" x14ac:dyDescent="0.2">
      <c r="AL216" t="s">
        <v>141</v>
      </c>
      <c r="AM216" t="s">
        <v>227</v>
      </c>
      <c r="AN216" s="1">
        <v>7.7</v>
      </c>
      <c r="AO216" s="1">
        <v>57</v>
      </c>
      <c r="AP216" s="1">
        <v>24</v>
      </c>
      <c r="AQ216" s="1">
        <v>3.1</v>
      </c>
      <c r="AR216" s="1">
        <v>3.6</v>
      </c>
      <c r="AS216" s="1">
        <f t="shared" si="18"/>
        <v>20.399999999999999</v>
      </c>
      <c r="AT216" s="1">
        <v>290</v>
      </c>
      <c r="AU216" s="1">
        <v>290</v>
      </c>
      <c r="AV216" s="1" t="s">
        <v>24</v>
      </c>
    </row>
    <row r="217" spans="38:48" x14ac:dyDescent="0.2">
      <c r="AL217" t="s">
        <v>141</v>
      </c>
      <c r="AM217" t="s">
        <v>154</v>
      </c>
      <c r="AN217" s="1">
        <v>2.8195488721804511</v>
      </c>
      <c r="AO217" s="1">
        <v>1.9924812030075185</v>
      </c>
      <c r="AP217" s="1">
        <v>5.6390977443609023</v>
      </c>
      <c r="AQ217" s="1">
        <v>2.4812030075187965</v>
      </c>
      <c r="AR217" s="1">
        <v>1.8045112781954886</v>
      </c>
      <c r="AS217" s="1">
        <f t="shared" si="18"/>
        <v>3.8345864661654137</v>
      </c>
      <c r="AT217" s="1">
        <v>51.127819548872175</v>
      </c>
      <c r="AU217" s="1">
        <v>51.127819548872175</v>
      </c>
      <c r="AV217" s="1" t="s">
        <v>119</v>
      </c>
    </row>
    <row r="218" spans="38:48" x14ac:dyDescent="0.2">
      <c r="AL218" t="s">
        <v>141</v>
      </c>
      <c r="AM218" t="s">
        <v>273</v>
      </c>
      <c r="AN218" s="1">
        <v>0.73298429319371727</v>
      </c>
      <c r="AO218" s="1">
        <v>2.8795811518324608</v>
      </c>
      <c r="AP218" s="1">
        <v>5.7591623036649215</v>
      </c>
      <c r="AQ218" s="1">
        <v>1.3612565445026179</v>
      </c>
      <c r="AR218" s="1">
        <v>0.5759162303664922</v>
      </c>
      <c r="AS218" s="1">
        <f t="shared" si="18"/>
        <v>5.1832460732984291</v>
      </c>
      <c r="AT218" s="1">
        <v>37.696335078534034</v>
      </c>
      <c r="AU218" s="1">
        <v>37.696335078534034</v>
      </c>
      <c r="AV218" s="1" t="s">
        <v>119</v>
      </c>
    </row>
    <row r="219" spans="38:48" x14ac:dyDescent="0.2">
      <c r="AL219" t="s">
        <v>141</v>
      </c>
      <c r="AM219" t="s">
        <v>229</v>
      </c>
      <c r="AN219" s="1">
        <v>10.4</v>
      </c>
      <c r="AO219" s="1">
        <v>72.599999999999994</v>
      </c>
      <c r="AP219" s="1">
        <v>10.5</v>
      </c>
      <c r="AQ219" s="1">
        <v>0.8</v>
      </c>
      <c r="AR219" s="1"/>
      <c r="AS219" s="1">
        <f t="shared" si="18"/>
        <v>10.5</v>
      </c>
      <c r="AT219" s="1">
        <v>434</v>
      </c>
      <c r="AU219" s="1">
        <v>434</v>
      </c>
      <c r="AV219" s="1" t="s">
        <v>24</v>
      </c>
    </row>
    <row r="220" spans="38:48" x14ac:dyDescent="0.2">
      <c r="AL220" t="s">
        <v>141</v>
      </c>
      <c r="AM220" t="s">
        <v>297</v>
      </c>
      <c r="AN220" s="1">
        <v>1</v>
      </c>
      <c r="AO220" s="1">
        <v>95.2</v>
      </c>
      <c r="AP220" s="1">
        <v>0.9</v>
      </c>
      <c r="AQ220" s="1">
        <v>0.9</v>
      </c>
      <c r="AR220"/>
      <c r="AS220" s="1">
        <f t="shared" si="18"/>
        <v>0.9</v>
      </c>
      <c r="AT220" s="64">
        <v>380.019120458891</v>
      </c>
      <c r="AU220" s="64">
        <v>380.019120458891</v>
      </c>
      <c r="AV220" s="1" t="s">
        <v>24</v>
      </c>
    </row>
    <row r="221" spans="38:48" x14ac:dyDescent="0.2">
      <c r="AL221" t="s">
        <v>141</v>
      </c>
      <c r="AM221" t="s">
        <v>115</v>
      </c>
      <c r="AN221" s="1">
        <v>9.4827586206896548</v>
      </c>
      <c r="AO221" s="1">
        <v>11.781609195402298</v>
      </c>
      <c r="AP221" s="1">
        <v>4.0229885057471257</v>
      </c>
      <c r="AQ221" s="1">
        <v>0.51724137931034486</v>
      </c>
      <c r="AR221" s="1">
        <v>2.4712643678160915</v>
      </c>
      <c r="AS221" s="1">
        <f t="shared" si="18"/>
        <v>1.5517241379310343</v>
      </c>
      <c r="AT221" s="1">
        <v>145.11494252873561</v>
      </c>
      <c r="AU221" s="1">
        <v>145.11494252873561</v>
      </c>
      <c r="AV221" s="1" t="s">
        <v>119</v>
      </c>
    </row>
    <row r="222" spans="38:48" x14ac:dyDescent="0.2">
      <c r="AL222" t="s">
        <v>143</v>
      </c>
      <c r="AM222" t="s">
        <v>38</v>
      </c>
      <c r="AN222" s="63">
        <v>53</v>
      </c>
      <c r="AO222" s="63">
        <v>17</v>
      </c>
      <c r="AP222" s="63">
        <v>22</v>
      </c>
      <c r="AQ222" s="63">
        <v>0</v>
      </c>
      <c r="AR222" s="63">
        <v>4.7</v>
      </c>
      <c r="AS222" s="1">
        <f t="shared" si="18"/>
        <v>17.3</v>
      </c>
      <c r="AT222" s="63">
        <v>592</v>
      </c>
      <c r="AU222" s="63">
        <v>592</v>
      </c>
      <c r="AV222" s="1" t="s">
        <v>24</v>
      </c>
    </row>
    <row r="223" spans="38:48" x14ac:dyDescent="0.2">
      <c r="AL223" t="s">
        <v>141</v>
      </c>
      <c r="AM223" t="s">
        <v>224</v>
      </c>
      <c r="AN223" s="1">
        <v>10.8</v>
      </c>
      <c r="AO223" s="1">
        <v>18.5</v>
      </c>
      <c r="AP223" s="1">
        <v>9.4</v>
      </c>
      <c r="AQ223" s="1"/>
      <c r="AR223" s="1"/>
      <c r="AS223" s="1">
        <f t="shared" si="18"/>
        <v>9.4</v>
      </c>
      <c r="AT223" s="1">
        <v>193</v>
      </c>
      <c r="AU223" s="1">
        <v>193</v>
      </c>
      <c r="AV223" s="1" t="s">
        <v>24</v>
      </c>
    </row>
    <row r="224" spans="38:48" x14ac:dyDescent="0.2">
      <c r="AL224" t="s">
        <v>141</v>
      </c>
      <c r="AM224" t="s">
        <v>245</v>
      </c>
      <c r="AN224" s="63">
        <v>35</v>
      </c>
      <c r="AO224" s="63">
        <v>34</v>
      </c>
      <c r="AP224" s="63">
        <v>1.7</v>
      </c>
      <c r="AQ224"/>
      <c r="AR224"/>
      <c r="AS224" s="1">
        <f t="shared" si="18"/>
        <v>1.7</v>
      </c>
      <c r="AT224" s="63">
        <v>468</v>
      </c>
      <c r="AU224" s="63">
        <v>468</v>
      </c>
      <c r="AV224" s="1" t="s">
        <v>24</v>
      </c>
    </row>
    <row r="225" spans="38:48" x14ac:dyDescent="0.2">
      <c r="AL225" t="s">
        <v>141</v>
      </c>
      <c r="AM225" t="s">
        <v>223</v>
      </c>
      <c r="AN225" s="1">
        <v>5.3</v>
      </c>
      <c r="AO225" s="1">
        <v>10</v>
      </c>
      <c r="AP225" s="1">
        <v>1.2</v>
      </c>
      <c r="AQ225" s="1">
        <v>0.7</v>
      </c>
      <c r="AR225" s="1">
        <v>1</v>
      </c>
      <c r="AS225" s="1">
        <f t="shared" si="18"/>
        <v>0.19999999999999996</v>
      </c>
      <c r="AT225" s="1">
        <v>83</v>
      </c>
      <c r="AU225" s="1">
        <v>83</v>
      </c>
      <c r="AV225" s="1" t="s">
        <v>24</v>
      </c>
    </row>
    <row r="226" spans="38:48" x14ac:dyDescent="0.2">
      <c r="AL226" t="s">
        <v>141</v>
      </c>
      <c r="AM226" t="s">
        <v>58</v>
      </c>
      <c r="AN226" s="1">
        <v>0.2</v>
      </c>
      <c r="AO226" s="1">
        <v>0.9</v>
      </c>
      <c r="AP226" s="1">
        <v>3.9</v>
      </c>
      <c r="AQ226" s="1">
        <v>2.6</v>
      </c>
      <c r="AR226" s="1">
        <v>1.2</v>
      </c>
      <c r="AS226" s="1">
        <f t="shared" si="18"/>
        <v>2.7</v>
      </c>
      <c r="AT226" s="1">
        <v>18</v>
      </c>
      <c r="AU226" s="1">
        <v>18</v>
      </c>
      <c r="AV226" s="1" t="s">
        <v>24</v>
      </c>
    </row>
    <row r="227" spans="38:48" x14ac:dyDescent="0.2">
      <c r="AL227" t="s">
        <v>141</v>
      </c>
      <c r="AM227" t="s">
        <v>309</v>
      </c>
      <c r="AN227" s="1">
        <v>2.9</v>
      </c>
      <c r="AO227" s="1">
        <v>5.7</v>
      </c>
      <c r="AP227" s="1">
        <v>45</v>
      </c>
      <c r="AQ227" s="1">
        <v>0.9</v>
      </c>
      <c r="AR227" s="1">
        <v>6.3</v>
      </c>
      <c r="AS227" s="1">
        <f t="shared" si="18"/>
        <v>38.700000000000003</v>
      </c>
      <c r="AT227" s="1">
        <v>218</v>
      </c>
      <c r="AU227" s="1">
        <v>218</v>
      </c>
      <c r="AV227" s="1" t="s">
        <v>24</v>
      </c>
    </row>
    <row r="228" spans="38:48" x14ac:dyDescent="0.2">
      <c r="AL228" t="s">
        <v>141</v>
      </c>
      <c r="AM228" t="s">
        <v>310</v>
      </c>
      <c r="AN228" s="1">
        <v>3.2</v>
      </c>
      <c r="AO228" s="1">
        <v>7.9</v>
      </c>
      <c r="AP228" s="1">
        <v>79.099999999999994</v>
      </c>
      <c r="AQ228" s="1">
        <v>0.5</v>
      </c>
      <c r="AR228" s="1">
        <v>3.1</v>
      </c>
      <c r="AS228" s="1">
        <f t="shared" si="18"/>
        <v>76</v>
      </c>
      <c r="AT228" s="1">
        <v>387.189292543021</v>
      </c>
      <c r="AU228" s="1">
        <v>387.189292543021</v>
      </c>
      <c r="AV228" s="1" t="s">
        <v>24</v>
      </c>
    </row>
    <row r="229" spans="38:48" x14ac:dyDescent="0.2">
      <c r="AL229" t="s">
        <v>141</v>
      </c>
      <c r="AM229" t="s">
        <v>181</v>
      </c>
      <c r="AN229" s="1">
        <v>2.7</v>
      </c>
      <c r="AO229" s="1">
        <v>11.7</v>
      </c>
      <c r="AP229" s="1">
        <v>75</v>
      </c>
      <c r="AQ229" s="1">
        <v>0</v>
      </c>
      <c r="AR229" s="1">
        <v>10.3</v>
      </c>
      <c r="AS229" s="1">
        <f t="shared" si="18"/>
        <v>64.7</v>
      </c>
      <c r="AT229" s="1">
        <v>346</v>
      </c>
      <c r="AU229" s="1">
        <v>346</v>
      </c>
      <c r="AV229" s="1" t="s">
        <v>24</v>
      </c>
    </row>
    <row r="230" spans="38:48" x14ac:dyDescent="0.2">
      <c r="AL230" t="s">
        <v>141</v>
      </c>
      <c r="AM230" t="s">
        <v>17</v>
      </c>
      <c r="AN230" s="1">
        <v>0.2</v>
      </c>
      <c r="AO230" s="1">
        <v>0.7</v>
      </c>
      <c r="AP230" s="1">
        <v>18</v>
      </c>
      <c r="AQ230" s="1">
        <v>15</v>
      </c>
      <c r="AR230" s="1">
        <v>0.9</v>
      </c>
      <c r="AS230" s="1">
        <f t="shared" si="18"/>
        <v>17.100000000000001</v>
      </c>
      <c r="AT230" s="1">
        <v>69</v>
      </c>
      <c r="AU230" s="1">
        <v>69</v>
      </c>
      <c r="AV230" s="1" t="s">
        <v>24</v>
      </c>
    </row>
    <row r="231" spans="38:48" x14ac:dyDescent="0.2">
      <c r="AL231" t="s">
        <v>142</v>
      </c>
      <c r="AM231" t="s">
        <v>91</v>
      </c>
      <c r="AN231" s="1">
        <v>52.38095238095238</v>
      </c>
      <c r="AO231" s="1">
        <v>0</v>
      </c>
      <c r="AP231" s="1">
        <v>5.2380952380952381</v>
      </c>
      <c r="AQ231" s="1">
        <v>3.8095238095238098</v>
      </c>
      <c r="AR231" s="1">
        <v>0.47619047619047622</v>
      </c>
      <c r="AS231" s="1">
        <f t="shared" si="18"/>
        <v>4.7619047619047619</v>
      </c>
      <c r="AT231" s="1">
        <v>500</v>
      </c>
      <c r="AU231" s="1">
        <v>500</v>
      </c>
      <c r="AV231" s="1" t="s">
        <v>119</v>
      </c>
    </row>
    <row r="232" spans="38:48" x14ac:dyDescent="0.2">
      <c r="AL232" t="s">
        <v>141</v>
      </c>
      <c r="AM232" t="s">
        <v>278</v>
      </c>
      <c r="AN232" s="63"/>
      <c r="AO232" s="63">
        <v>7.0000000000000007E-2</v>
      </c>
      <c r="AP232" s="63">
        <v>2.59</v>
      </c>
      <c r="AQ232" s="63"/>
      <c r="AR232" s="63"/>
      <c r="AS232" s="1">
        <f t="shared" si="18"/>
        <v>2.59</v>
      </c>
      <c r="AT232" s="63">
        <v>81</v>
      </c>
      <c r="AU232" s="63">
        <v>81</v>
      </c>
      <c r="AV232" s="1" t="s">
        <v>24</v>
      </c>
    </row>
    <row r="233" spans="38:48" x14ac:dyDescent="0.2">
      <c r="AL233" t="s">
        <v>141</v>
      </c>
      <c r="AM233" t="s">
        <v>279</v>
      </c>
      <c r="AN233" s="63"/>
      <c r="AO233" s="63">
        <v>7.0000000000000007E-2</v>
      </c>
      <c r="AP233" s="63">
        <v>2.59</v>
      </c>
      <c r="AQ233" s="63"/>
      <c r="AR233" s="63"/>
      <c r="AS233" s="1">
        <f t="shared" si="18"/>
        <v>2.59</v>
      </c>
      <c r="AT233" s="63">
        <v>85</v>
      </c>
      <c r="AU233" s="63">
        <v>85</v>
      </c>
      <c r="AV233" s="1" t="s">
        <v>24</v>
      </c>
    </row>
    <row r="234" spans="38:48" x14ac:dyDescent="0.2">
      <c r="AL234" t="s">
        <v>141</v>
      </c>
      <c r="AM234" t="s">
        <v>280</v>
      </c>
      <c r="AN234" s="1"/>
      <c r="AO234"/>
      <c r="AP234" s="1"/>
      <c r="AQ234" s="1"/>
      <c r="AR234" s="1"/>
      <c r="AS234" s="1">
        <f t="shared" si="18"/>
        <v>0</v>
      </c>
      <c r="AT234" s="1">
        <f>64/30*100</f>
        <v>213.33333333333334</v>
      </c>
      <c r="AU234" s="1">
        <f>64/30*100</f>
        <v>213.33333333333334</v>
      </c>
      <c r="AV234" s="1" t="s">
        <v>24</v>
      </c>
    </row>
    <row r="235" spans="38:48" x14ac:dyDescent="0.2">
      <c r="AL235" t="s">
        <v>143</v>
      </c>
      <c r="AM235" t="s">
        <v>72</v>
      </c>
      <c r="AN235" s="63">
        <v>21.78217821782178</v>
      </c>
      <c r="AO235" s="63">
        <v>2.277227722772277</v>
      </c>
      <c r="AP235" s="63">
        <v>4.1584158415841586</v>
      </c>
      <c r="AQ235" s="63">
        <v>0</v>
      </c>
      <c r="AR235" s="63">
        <v>1.386138613861386</v>
      </c>
      <c r="AS235" s="1">
        <f t="shared" si="18"/>
        <v>2.7722772277227725</v>
      </c>
      <c r="AT235" s="1">
        <v>207.92079207920793</v>
      </c>
      <c r="AU235" s="1">
        <v>207.92079207920793</v>
      </c>
      <c r="AV235" s="1" t="s">
        <v>119</v>
      </c>
    </row>
    <row r="236" spans="38:48" x14ac:dyDescent="0.2">
      <c r="AL236" t="s">
        <v>141</v>
      </c>
      <c r="AM236" t="s">
        <v>311</v>
      </c>
      <c r="AN236">
        <v>3.25</v>
      </c>
      <c r="AO236" s="63">
        <v>3.47</v>
      </c>
      <c r="AP236" s="63">
        <v>4.66</v>
      </c>
      <c r="AQ236">
        <v>0</v>
      </c>
      <c r="AR236">
        <v>0</v>
      </c>
      <c r="AS236" s="1">
        <f t="shared" si="18"/>
        <v>4.66</v>
      </c>
      <c r="AT236" s="1">
        <v>61</v>
      </c>
      <c r="AU236" s="1">
        <v>61</v>
      </c>
      <c r="AV236" s="1" t="s">
        <v>24</v>
      </c>
    </row>
    <row r="237" spans="38:48" x14ac:dyDescent="0.2">
      <c r="AL237" t="s">
        <v>141</v>
      </c>
      <c r="AM237" t="s">
        <v>194</v>
      </c>
      <c r="AN237">
        <v>0.2</v>
      </c>
      <c r="AO237">
        <v>0.8</v>
      </c>
      <c r="AP237">
        <v>8.1999999999999993</v>
      </c>
      <c r="AQ237">
        <v>3.5</v>
      </c>
      <c r="AR237">
        <v>3</v>
      </c>
      <c r="AS237" s="1">
        <f t="shared" si="18"/>
        <v>5.1999999999999993</v>
      </c>
      <c r="AT237">
        <v>35</v>
      </c>
      <c r="AU237">
        <v>35</v>
      </c>
      <c r="AV237" s="1" t="s">
        <v>24</v>
      </c>
    </row>
    <row r="238" spans="38:48" x14ac:dyDescent="0.2">
      <c r="AL238" t="s">
        <v>141</v>
      </c>
      <c r="AM238" t="s">
        <v>191</v>
      </c>
      <c r="AN238">
        <v>0.1</v>
      </c>
      <c r="AO238">
        <v>0.7</v>
      </c>
      <c r="AP238">
        <v>4.9000000000000004</v>
      </c>
      <c r="AQ238">
        <v>2.1</v>
      </c>
      <c r="AR238">
        <v>1.1000000000000001</v>
      </c>
      <c r="AS238" s="1">
        <f t="shared" si="18"/>
        <v>3.8000000000000003</v>
      </c>
      <c r="AT238">
        <v>20</v>
      </c>
      <c r="AU238">
        <v>20</v>
      </c>
      <c r="AV238" s="1" t="s">
        <v>24</v>
      </c>
    </row>
    <row r="239" spans="38:48" x14ac:dyDescent="0.2">
      <c r="AL239" t="s">
        <v>141</v>
      </c>
      <c r="AM239" t="s">
        <v>61</v>
      </c>
      <c r="AN239" s="1">
        <v>0.4</v>
      </c>
      <c r="AO239" s="1">
        <v>1.1000000000000001</v>
      </c>
      <c r="AP239" s="1">
        <v>2.7</v>
      </c>
      <c r="AQ239" s="1">
        <v>1.7</v>
      </c>
      <c r="AR239" s="1">
        <v>1</v>
      </c>
      <c r="AS239" s="1">
        <f t="shared" si="18"/>
        <v>1.7000000000000002</v>
      </c>
      <c r="AT239" s="1">
        <v>15</v>
      </c>
      <c r="AU239" s="1">
        <v>15</v>
      </c>
      <c r="AV239" s="1" t="s">
        <v>24</v>
      </c>
    </row>
    <row r="240" spans="38:48" x14ac:dyDescent="0.2">
      <c r="AL240" t="s">
        <v>141</v>
      </c>
      <c r="AM240" t="s">
        <v>269</v>
      </c>
      <c r="AN240" s="63">
        <v>3.6184210526315792</v>
      </c>
      <c r="AO240" s="63">
        <v>1.1842105263157896</v>
      </c>
      <c r="AP240" s="63">
        <v>3.0263157894736841</v>
      </c>
      <c r="AQ240" s="63">
        <v>2.4342105263157898</v>
      </c>
      <c r="AR240" s="63">
        <v>0.98684210526315796</v>
      </c>
      <c r="AS240" s="1">
        <v>2.0394736842105261</v>
      </c>
      <c r="AT240" s="63">
        <v>46.05263157894737</v>
      </c>
      <c r="AU240" s="63">
        <v>46.05263157894737</v>
      </c>
      <c r="AV240" s="1" t="s">
        <v>119</v>
      </c>
    </row>
    <row r="241" spans="38:48" x14ac:dyDescent="0.2">
      <c r="AL241" t="s">
        <v>141</v>
      </c>
      <c r="AM241" t="s">
        <v>103</v>
      </c>
      <c r="AN241" s="1">
        <v>19.310344827586206</v>
      </c>
      <c r="AO241" s="1">
        <v>2.7586206896551726</v>
      </c>
      <c r="AP241" s="1">
        <v>4.2068965517241379</v>
      </c>
      <c r="AQ241" s="1">
        <v>2.1379310344827589</v>
      </c>
      <c r="AR241" s="1">
        <v>1.7241379310344829</v>
      </c>
      <c r="AS241" s="1">
        <f>AP241-AR241</f>
        <v>2.4827586206896548</v>
      </c>
      <c r="AT241" s="1">
        <v>191.72413793103451</v>
      </c>
      <c r="AU241" s="1">
        <v>191.72413793103451</v>
      </c>
      <c r="AV241" s="1" t="s">
        <v>119</v>
      </c>
    </row>
    <row r="242" spans="38:48" x14ac:dyDescent="0.2">
      <c r="AN242" s="27"/>
      <c r="AO242" s="27"/>
      <c r="AP242" s="27"/>
      <c r="AQ242" s="27"/>
      <c r="AR242" s="27"/>
      <c r="AS242" s="24"/>
      <c r="AT242" s="27"/>
      <c r="AU242" s="27"/>
      <c r="AV242" s="24"/>
    </row>
    <row r="243" spans="38:48" x14ac:dyDescent="0.2">
      <c r="AN243" s="27"/>
      <c r="AO243" s="27"/>
      <c r="AP243" s="27"/>
      <c r="AQ243" s="27"/>
      <c r="AR243" s="27"/>
      <c r="AS243" s="24"/>
      <c r="AT243" s="27"/>
      <c r="AU243" s="27"/>
      <c r="AV243" s="24"/>
    </row>
    <row r="244" spans="38:48" x14ac:dyDescent="0.2">
      <c r="AN244" s="27"/>
      <c r="AO244" s="27"/>
      <c r="AP244" s="27"/>
      <c r="AQ244" s="27"/>
      <c r="AR244" s="27"/>
      <c r="AS244" s="24"/>
      <c r="AT244" s="27"/>
      <c r="AU244" s="27"/>
      <c r="AV244" s="24"/>
    </row>
    <row r="245" spans="38:48" x14ac:dyDescent="0.2">
      <c r="AN245" s="24"/>
      <c r="AO245" s="24"/>
      <c r="AP245" s="24"/>
      <c r="AQ245" s="24"/>
      <c r="AR245" s="24"/>
      <c r="AS245" s="24"/>
      <c r="AT245" s="24"/>
      <c r="AU245" s="24"/>
      <c r="AV245" s="24"/>
    </row>
    <row r="246" spans="38:48" x14ac:dyDescent="0.2">
      <c r="AN246" s="27"/>
      <c r="AO246" s="27"/>
      <c r="AP246" s="27"/>
      <c r="AQ246" s="27"/>
      <c r="AR246" s="27"/>
      <c r="AS246" s="24"/>
      <c r="AT246" s="27"/>
      <c r="AU246" s="27"/>
      <c r="AV246" s="24"/>
    </row>
    <row r="247" spans="38:48" x14ac:dyDescent="0.2">
      <c r="AN247" s="24"/>
      <c r="AO247" s="24"/>
      <c r="AP247" s="24"/>
      <c r="AQ247" s="24"/>
      <c r="AR247" s="24"/>
      <c r="AS247" s="24"/>
      <c r="AT247" s="24"/>
      <c r="AU247" s="24"/>
      <c r="AV247" s="24"/>
    </row>
    <row r="248" spans="38:48" x14ac:dyDescent="0.2">
      <c r="AN248" s="24"/>
      <c r="AO248" s="24"/>
      <c r="AP248" s="24"/>
      <c r="AQ248" s="24"/>
      <c r="AR248" s="24"/>
      <c r="AS248" s="24"/>
      <c r="AT248" s="24"/>
      <c r="AU248" s="24"/>
      <c r="AV248" s="24"/>
    </row>
    <row r="249" spans="38:48" x14ac:dyDescent="0.2">
      <c r="AN249" s="24"/>
      <c r="AO249" s="24"/>
      <c r="AP249" s="24"/>
      <c r="AQ249" s="24"/>
      <c r="AR249" s="24"/>
      <c r="AS249" s="24"/>
      <c r="AT249" s="24"/>
      <c r="AU249" s="24"/>
      <c r="AV249" s="24"/>
    </row>
    <row r="250" spans="38:48" x14ac:dyDescent="0.2">
      <c r="AN250" s="27"/>
      <c r="AO250" s="27"/>
      <c r="AP250" s="27"/>
      <c r="AQ250" s="27"/>
      <c r="AR250" s="27"/>
      <c r="AS250" s="24"/>
      <c r="AT250" s="27"/>
      <c r="AU250" s="27"/>
      <c r="AV250" s="24"/>
    </row>
    <row r="251" spans="38:48" x14ac:dyDescent="0.2">
      <c r="AN251" s="27"/>
      <c r="AO251" s="27"/>
      <c r="AP251" s="27"/>
      <c r="AQ251" s="27"/>
      <c r="AR251" s="27"/>
      <c r="AS251" s="24"/>
      <c r="AT251" s="27"/>
      <c r="AU251" s="27"/>
      <c r="AV251" s="24"/>
    </row>
    <row r="252" spans="38:48" x14ac:dyDescent="0.2">
      <c r="AN252" s="24"/>
      <c r="AO252" s="24"/>
      <c r="AP252" s="24"/>
      <c r="AQ252" s="24"/>
      <c r="AR252" s="24"/>
      <c r="AS252" s="24"/>
      <c r="AT252" s="24"/>
      <c r="AU252" s="24"/>
      <c r="AV252" s="24"/>
    </row>
    <row r="253" spans="38:48" x14ac:dyDescent="0.2">
      <c r="AN253" s="24"/>
      <c r="AO253" s="24"/>
      <c r="AP253" s="24"/>
      <c r="AQ253" s="24"/>
      <c r="AR253" s="24"/>
      <c r="AS253" s="24"/>
      <c r="AT253" s="24"/>
      <c r="AU253" s="24"/>
      <c r="AV253" s="24"/>
    </row>
    <row r="254" spans="38:48" x14ac:dyDescent="0.2">
      <c r="AN254" s="24"/>
      <c r="AO254" s="24"/>
      <c r="AP254" s="24"/>
      <c r="AQ254" s="24"/>
      <c r="AR254" s="24"/>
      <c r="AS254" s="24"/>
      <c r="AT254" s="24"/>
      <c r="AU254" s="24"/>
      <c r="AV254" s="24"/>
    </row>
    <row r="255" spans="38:48" x14ac:dyDescent="0.2">
      <c r="AN255" s="27"/>
      <c r="AO255" s="27"/>
      <c r="AP255" s="27"/>
      <c r="AQ255" s="27"/>
      <c r="AR255" s="27"/>
      <c r="AS255" s="24"/>
      <c r="AT255" s="27"/>
      <c r="AU255" s="27"/>
      <c r="AV255" s="24"/>
    </row>
    <row r="256" spans="38:48" x14ac:dyDescent="0.2">
      <c r="AN256" s="27"/>
      <c r="AO256" s="27"/>
      <c r="AP256" s="27"/>
      <c r="AQ256" s="27"/>
      <c r="AR256" s="27"/>
      <c r="AS256" s="24"/>
      <c r="AT256" s="27"/>
      <c r="AU256" s="27"/>
      <c r="AV256" s="24"/>
    </row>
    <row r="257" spans="40:48" x14ac:dyDescent="0.2">
      <c r="AN257" s="27"/>
      <c r="AO257" s="27"/>
      <c r="AP257" s="27"/>
      <c r="AQ257" s="27"/>
      <c r="AR257" s="27"/>
      <c r="AS257" s="24"/>
      <c r="AT257" s="27"/>
      <c r="AU257" s="27"/>
      <c r="AV257" s="24"/>
    </row>
    <row r="258" spans="40:48" x14ac:dyDescent="0.2">
      <c r="AN258" s="27"/>
      <c r="AO258" s="27"/>
      <c r="AP258" s="27"/>
      <c r="AQ258" s="27"/>
      <c r="AR258" s="27"/>
      <c r="AS258" s="24"/>
      <c r="AT258" s="27"/>
      <c r="AU258" s="27"/>
      <c r="AV258" s="24"/>
    </row>
    <row r="259" spans="40:48" x14ac:dyDescent="0.2">
      <c r="AN259" s="24"/>
      <c r="AO259" s="24"/>
      <c r="AP259" s="24"/>
      <c r="AQ259" s="24"/>
      <c r="AR259" s="24"/>
      <c r="AS259" s="24"/>
      <c r="AT259" s="24"/>
      <c r="AU259" s="24"/>
      <c r="AV259" s="24"/>
    </row>
    <row r="260" spans="40:48" x14ac:dyDescent="0.2">
      <c r="AN260" s="24"/>
      <c r="AO260" s="24"/>
      <c r="AP260" s="24"/>
      <c r="AQ260" s="24"/>
      <c r="AR260" s="24"/>
      <c r="AS260" s="24"/>
      <c r="AT260" s="24"/>
      <c r="AU260" s="24"/>
      <c r="AV260" s="24"/>
    </row>
    <row r="261" spans="40:48" x14ac:dyDescent="0.2">
      <c r="AN261" s="24"/>
      <c r="AO261" s="24"/>
      <c r="AP261" s="24"/>
      <c r="AQ261" s="24"/>
      <c r="AR261" s="24"/>
      <c r="AS261" s="24"/>
      <c r="AT261" s="24"/>
      <c r="AU261" s="24"/>
      <c r="AV261" s="24"/>
    </row>
    <row r="262" spans="40:48" x14ac:dyDescent="0.2">
      <c r="AN262" s="24"/>
      <c r="AO262" s="24"/>
      <c r="AP262" s="24"/>
      <c r="AQ262" s="24"/>
      <c r="AR262" s="24"/>
      <c r="AS262" s="24"/>
      <c r="AT262" s="24"/>
      <c r="AU262" s="24"/>
      <c r="AV262" s="24"/>
    </row>
    <row r="263" spans="40:48" x14ac:dyDescent="0.2">
      <c r="AN263" s="24"/>
      <c r="AO263" s="24"/>
      <c r="AP263" s="24"/>
      <c r="AQ263" s="24"/>
      <c r="AR263" s="24"/>
      <c r="AS263" s="24"/>
      <c r="AT263" s="24"/>
      <c r="AU263" s="24"/>
      <c r="AV263" s="24"/>
    </row>
    <row r="264" spans="40:48" x14ac:dyDescent="0.2">
      <c r="AN264" s="27"/>
      <c r="AO264" s="27"/>
      <c r="AP264" s="27"/>
      <c r="AQ264" s="27"/>
      <c r="AR264" s="27"/>
      <c r="AS264" s="24"/>
      <c r="AT264" s="27"/>
      <c r="AU264" s="27"/>
      <c r="AV264" s="24"/>
    </row>
    <row r="265" spans="40:48" x14ac:dyDescent="0.2">
      <c r="AN265" s="27"/>
      <c r="AO265" s="27"/>
      <c r="AP265" s="27"/>
      <c r="AQ265" s="27"/>
      <c r="AR265" s="27"/>
      <c r="AS265" s="24"/>
      <c r="AT265" s="27"/>
      <c r="AU265" s="27"/>
      <c r="AV265" s="24"/>
    </row>
    <row r="266" spans="40:48" x14ac:dyDescent="0.2">
      <c r="AN266" s="27"/>
      <c r="AO266" s="27"/>
      <c r="AP266" s="27"/>
      <c r="AQ266" s="27"/>
      <c r="AR266" s="27"/>
      <c r="AS266" s="24"/>
      <c r="AT266" s="27"/>
      <c r="AU266" s="27"/>
      <c r="AV266" s="24"/>
    </row>
    <row r="267" spans="40:48" x14ac:dyDescent="0.2">
      <c r="AN267" s="24"/>
      <c r="AO267" s="24"/>
      <c r="AP267" s="24"/>
      <c r="AQ267" s="24"/>
      <c r="AR267" s="24"/>
      <c r="AS267" s="24"/>
      <c r="AT267" s="24"/>
      <c r="AU267" s="24"/>
      <c r="AV267" s="24"/>
    </row>
    <row r="268" spans="40:48" x14ac:dyDescent="0.2">
      <c r="AN268" s="24"/>
      <c r="AO268" s="24"/>
      <c r="AP268" s="24"/>
      <c r="AQ268" s="24"/>
      <c r="AR268" s="24"/>
      <c r="AS268" s="24"/>
      <c r="AT268" s="24"/>
      <c r="AU268" s="24"/>
      <c r="AV268" s="24"/>
    </row>
    <row r="269" spans="40:48" x14ac:dyDescent="0.2">
      <c r="AN269" s="24"/>
      <c r="AO269" s="24"/>
      <c r="AP269" s="24"/>
      <c r="AQ269" s="24"/>
      <c r="AR269" s="24"/>
      <c r="AS269" s="24"/>
      <c r="AT269" s="24"/>
      <c r="AU269" s="24"/>
      <c r="AV269" s="24"/>
    </row>
    <row r="270" spans="40:48" x14ac:dyDescent="0.2">
      <c r="AN270" s="24"/>
      <c r="AO270" s="24"/>
      <c r="AP270" s="24"/>
      <c r="AQ270" s="24"/>
      <c r="AR270" s="24"/>
      <c r="AS270" s="24"/>
      <c r="AT270" s="24"/>
      <c r="AU270" s="24"/>
      <c r="AV270" s="24"/>
    </row>
    <row r="271" spans="40:48" x14ac:dyDescent="0.2">
      <c r="AN271" s="24"/>
      <c r="AO271" s="24"/>
      <c r="AP271" s="24"/>
      <c r="AQ271" s="24"/>
      <c r="AR271" s="24"/>
      <c r="AS271" s="24"/>
      <c r="AT271" s="24"/>
      <c r="AU271" s="24"/>
      <c r="AV271" s="24"/>
    </row>
    <row r="272" spans="40:48" x14ac:dyDescent="0.2">
      <c r="AN272" s="24"/>
      <c r="AO272" s="24"/>
      <c r="AP272" s="24"/>
      <c r="AQ272" s="24"/>
      <c r="AR272" s="24"/>
      <c r="AS272" s="24"/>
      <c r="AT272" s="24"/>
      <c r="AU272" s="24"/>
      <c r="AV272" s="24"/>
    </row>
    <row r="273" spans="40:48" x14ac:dyDescent="0.2">
      <c r="AN273" s="24"/>
      <c r="AO273" s="24"/>
      <c r="AP273" s="24"/>
      <c r="AQ273" s="24"/>
      <c r="AR273" s="24"/>
      <c r="AS273" s="24"/>
      <c r="AT273" s="24"/>
      <c r="AU273" s="24"/>
      <c r="AV273" s="24"/>
    </row>
    <row r="274" spans="40:48" x14ac:dyDescent="0.2">
      <c r="AN274" s="27"/>
      <c r="AO274" s="27"/>
      <c r="AP274" s="27"/>
      <c r="AQ274" s="27"/>
      <c r="AR274" s="27"/>
      <c r="AS274" s="24"/>
      <c r="AT274" s="27"/>
      <c r="AU274" s="27"/>
      <c r="AV274" s="24"/>
    </row>
    <row r="275" spans="40:48" x14ac:dyDescent="0.2">
      <c r="AN275" s="24"/>
      <c r="AO275" s="24"/>
      <c r="AP275" s="24"/>
      <c r="AQ275" s="24"/>
      <c r="AR275" s="24"/>
      <c r="AS275" s="24"/>
      <c r="AT275" s="24"/>
      <c r="AU275" s="24"/>
      <c r="AV275" s="24"/>
    </row>
    <row r="276" spans="40:48" x14ac:dyDescent="0.2">
      <c r="AN276" s="24"/>
      <c r="AO276" s="24"/>
      <c r="AP276" s="24"/>
      <c r="AQ276" s="24"/>
      <c r="AR276" s="24"/>
      <c r="AS276" s="24"/>
      <c r="AT276" s="24"/>
      <c r="AU276" s="24"/>
      <c r="AV276" s="24"/>
    </row>
    <row r="277" spans="40:48" x14ac:dyDescent="0.2">
      <c r="AN277" s="24"/>
      <c r="AO277" s="24"/>
      <c r="AP277" s="24"/>
      <c r="AQ277" s="24"/>
      <c r="AR277" s="24"/>
      <c r="AS277" s="24"/>
      <c r="AT277" s="24"/>
      <c r="AU277" s="24"/>
    </row>
    <row r="278" spans="40:48" x14ac:dyDescent="0.2">
      <c r="AN278" s="24"/>
      <c r="AO278" s="24"/>
      <c r="AP278" s="24"/>
      <c r="AQ278" s="24"/>
      <c r="AR278" s="24"/>
      <c r="AS278" s="24"/>
      <c r="AT278" s="24"/>
      <c r="AU278" s="24"/>
    </row>
    <row r="279" spans="40:48" x14ac:dyDescent="0.2">
      <c r="AN279" s="24"/>
      <c r="AO279" s="24"/>
      <c r="AP279" s="24"/>
      <c r="AQ279" s="24"/>
      <c r="AR279" s="24"/>
      <c r="AS279" s="24"/>
      <c r="AT279" s="24"/>
      <c r="AU279" s="24"/>
    </row>
    <row r="280" spans="40:48" x14ac:dyDescent="0.2">
      <c r="AN280" s="24"/>
      <c r="AO280" s="24"/>
      <c r="AP280" s="24"/>
      <c r="AQ280" s="24"/>
      <c r="AR280" s="24"/>
      <c r="AS280" s="24"/>
      <c r="AT280" s="24"/>
      <c r="AU280" s="24"/>
    </row>
    <row r="281" spans="40:48" x14ac:dyDescent="0.2">
      <c r="AN281" s="24"/>
      <c r="AO281" s="24"/>
      <c r="AP281" s="24"/>
      <c r="AQ281" s="24"/>
      <c r="AR281" s="24"/>
      <c r="AS281" s="24"/>
      <c r="AT281" s="24"/>
      <c r="AU281" s="24"/>
    </row>
    <row r="282" spans="40:48" x14ac:dyDescent="0.2">
      <c r="AN282" s="24"/>
      <c r="AO282" s="24"/>
      <c r="AP282" s="24"/>
      <c r="AQ282" s="24"/>
      <c r="AR282" s="24"/>
      <c r="AS282" s="24"/>
      <c r="AT282" s="24"/>
      <c r="AU282" s="24"/>
    </row>
    <row r="283" spans="40:48" x14ac:dyDescent="0.2">
      <c r="AN283" s="24"/>
      <c r="AO283" s="24"/>
      <c r="AP283" s="24"/>
      <c r="AQ283" s="24"/>
      <c r="AR283" s="24"/>
      <c r="AS283" s="24"/>
      <c r="AT283" s="24"/>
      <c r="AU283" s="24"/>
    </row>
    <row r="284" spans="40:48" x14ac:dyDescent="0.2">
      <c r="AN284" s="24"/>
      <c r="AO284" s="24"/>
      <c r="AP284" s="24"/>
      <c r="AQ284" s="24"/>
      <c r="AR284" s="24"/>
      <c r="AS284" s="24"/>
      <c r="AT284" s="24"/>
      <c r="AU284" s="24"/>
    </row>
    <row r="285" spans="40:48" x14ac:dyDescent="0.2">
      <c r="AN285" s="24"/>
      <c r="AO285" s="24"/>
      <c r="AP285" s="24"/>
      <c r="AQ285" s="24"/>
      <c r="AR285" s="24"/>
      <c r="AS285" s="24"/>
      <c r="AT285" s="24"/>
      <c r="AU285" s="24"/>
    </row>
    <row r="286" spans="40:48" x14ac:dyDescent="0.2">
      <c r="AN286" s="24"/>
      <c r="AO286" s="24"/>
      <c r="AP286" s="24"/>
      <c r="AQ286" s="24"/>
      <c r="AR286" s="24"/>
      <c r="AS286" s="24"/>
      <c r="AT286" s="24"/>
      <c r="AU286" s="24"/>
    </row>
    <row r="287" spans="40:48" x14ac:dyDescent="0.2">
      <c r="AN287" s="24"/>
      <c r="AO287" s="24"/>
      <c r="AP287" s="24"/>
      <c r="AQ287" s="24"/>
      <c r="AR287" s="24"/>
      <c r="AS287" s="24"/>
      <c r="AT287" s="24"/>
      <c r="AU287" s="24"/>
    </row>
    <row r="288" spans="40:48" x14ac:dyDescent="0.2">
      <c r="AN288" s="24"/>
      <c r="AO288" s="24"/>
      <c r="AP288" s="24"/>
      <c r="AQ288" s="24"/>
      <c r="AR288" s="24"/>
      <c r="AS288" s="24"/>
      <c r="AT288" s="24"/>
      <c r="AU288" s="24"/>
    </row>
    <row r="289" spans="40:47" x14ac:dyDescent="0.2">
      <c r="AN289" s="24"/>
      <c r="AO289" s="24"/>
      <c r="AP289" s="24"/>
      <c r="AQ289" s="24"/>
      <c r="AR289" s="24"/>
      <c r="AS289" s="24"/>
      <c r="AT289" s="24"/>
      <c r="AU289" s="24"/>
    </row>
    <row r="290" spans="40:47" x14ac:dyDescent="0.2">
      <c r="AN290" s="24"/>
      <c r="AO290" s="24"/>
      <c r="AP290" s="24"/>
      <c r="AQ290" s="24"/>
      <c r="AR290" s="24"/>
      <c r="AS290" s="24"/>
      <c r="AT290" s="24"/>
      <c r="AU290" s="24"/>
    </row>
    <row r="291" spans="40:47" x14ac:dyDescent="0.2">
      <c r="AN291" s="24"/>
      <c r="AO291" s="24"/>
      <c r="AP291" s="24"/>
      <c r="AQ291" s="24"/>
      <c r="AR291" s="24"/>
      <c r="AS291" s="24"/>
      <c r="AT291" s="24"/>
      <c r="AU291" s="24"/>
    </row>
    <row r="292" spans="40:47" x14ac:dyDescent="0.2">
      <c r="AN292" s="24"/>
      <c r="AO292" s="24"/>
      <c r="AP292" s="24"/>
      <c r="AQ292" s="24"/>
      <c r="AR292" s="24"/>
      <c r="AS292" s="24"/>
      <c r="AT292" s="24"/>
      <c r="AU292" s="24"/>
    </row>
    <row r="293" spans="40:47" x14ac:dyDescent="0.2">
      <c r="AN293" s="24"/>
      <c r="AO293" s="24"/>
      <c r="AP293" s="24"/>
      <c r="AQ293" s="24"/>
      <c r="AR293" s="24"/>
      <c r="AS293" s="24"/>
      <c r="AT293" s="24"/>
      <c r="AU293" s="24"/>
    </row>
    <row r="294" spans="40:47" x14ac:dyDescent="0.2">
      <c r="AN294" s="24"/>
      <c r="AO294" s="24"/>
      <c r="AP294" s="24"/>
      <c r="AQ294" s="24"/>
      <c r="AR294" s="24"/>
      <c r="AS294" s="24"/>
      <c r="AT294" s="24"/>
      <c r="AU294" s="24"/>
    </row>
    <row r="295" spans="40:47" x14ac:dyDescent="0.2">
      <c r="AN295" s="24"/>
      <c r="AO295" s="24"/>
      <c r="AP295" s="24"/>
      <c r="AQ295" s="24"/>
      <c r="AR295" s="24"/>
      <c r="AS295" s="24"/>
      <c r="AT295" s="24"/>
      <c r="AU295" s="24"/>
    </row>
    <row r="296" spans="40:47" x14ac:dyDescent="0.2">
      <c r="AN296" s="24"/>
      <c r="AO296" s="24"/>
      <c r="AP296" s="24"/>
      <c r="AQ296" s="24"/>
      <c r="AR296" s="24"/>
      <c r="AS296" s="24"/>
      <c r="AT296" s="24"/>
      <c r="AU296" s="24"/>
    </row>
    <row r="297" spans="40:47" x14ac:dyDescent="0.2">
      <c r="AN297" s="24"/>
      <c r="AO297" s="24"/>
      <c r="AP297" s="24"/>
      <c r="AQ297" s="24"/>
      <c r="AR297" s="24"/>
      <c r="AS297" s="24"/>
      <c r="AT297" s="24"/>
      <c r="AU297" s="24"/>
    </row>
    <row r="298" spans="40:47" x14ac:dyDescent="0.2">
      <c r="AN298" s="24"/>
      <c r="AO298" s="24"/>
      <c r="AP298" s="24"/>
      <c r="AQ298" s="24"/>
      <c r="AR298" s="24"/>
      <c r="AS298" s="24"/>
      <c r="AT298" s="24"/>
      <c r="AU298" s="24"/>
    </row>
    <row r="299" spans="40:47" x14ac:dyDescent="0.2">
      <c r="AN299" s="24"/>
      <c r="AO299" s="24"/>
      <c r="AP299" s="24"/>
      <c r="AQ299" s="24"/>
      <c r="AR299" s="24"/>
      <c r="AS299" s="24"/>
      <c r="AT299" s="24"/>
      <c r="AU299" s="24"/>
    </row>
    <row r="300" spans="40:47" x14ac:dyDescent="0.2">
      <c r="AN300" s="24"/>
      <c r="AO300" s="24"/>
      <c r="AP300" s="24"/>
      <c r="AQ300" s="24"/>
      <c r="AR300" s="24"/>
      <c r="AS300" s="24"/>
      <c r="AT300" s="24"/>
      <c r="AU300" s="24"/>
    </row>
    <row r="301" spans="40:47" x14ac:dyDescent="0.2">
      <c r="AN301" s="24"/>
      <c r="AO301" s="24"/>
      <c r="AP301" s="24"/>
      <c r="AQ301" s="24"/>
      <c r="AR301" s="24"/>
      <c r="AS301" s="24"/>
      <c r="AT301" s="24"/>
      <c r="AU301" s="24"/>
    </row>
    <row r="302" spans="40:47" x14ac:dyDescent="0.2">
      <c r="AN302" s="24"/>
      <c r="AO302" s="24"/>
      <c r="AP302" s="24"/>
      <c r="AQ302" s="24"/>
      <c r="AR302" s="24"/>
      <c r="AS302" s="24"/>
      <c r="AT302" s="24"/>
      <c r="AU302" s="24"/>
    </row>
    <row r="303" spans="40:47" x14ac:dyDescent="0.2">
      <c r="AN303" s="24"/>
      <c r="AO303" s="24"/>
      <c r="AP303" s="24"/>
      <c r="AQ303" s="24"/>
      <c r="AR303" s="24"/>
      <c r="AS303" s="24"/>
      <c r="AT303" s="24"/>
      <c r="AU303" s="24"/>
    </row>
    <row r="304" spans="40:47" x14ac:dyDescent="0.2">
      <c r="AN304" s="24"/>
      <c r="AO304" s="24"/>
      <c r="AP304" s="24"/>
      <c r="AQ304" s="24"/>
      <c r="AR304" s="24"/>
      <c r="AS304" s="24"/>
      <c r="AT304" s="24"/>
      <c r="AU304" s="24"/>
    </row>
    <row r="305" spans="40:47" x14ac:dyDescent="0.2">
      <c r="AN305" s="24"/>
      <c r="AO305" s="24"/>
      <c r="AP305" s="24"/>
      <c r="AQ305" s="24"/>
      <c r="AR305" s="24"/>
      <c r="AS305" s="24"/>
      <c r="AT305" s="24"/>
      <c r="AU305" s="24"/>
    </row>
    <row r="306" spans="40:47" x14ac:dyDescent="0.2">
      <c r="AN306" s="24"/>
      <c r="AO306" s="24"/>
      <c r="AP306" s="24"/>
      <c r="AQ306" s="24"/>
      <c r="AR306" s="24"/>
      <c r="AS306" s="24"/>
      <c r="AT306" s="24"/>
      <c r="AU306" s="24"/>
    </row>
    <row r="307" spans="40:47" x14ac:dyDescent="0.2">
      <c r="AN307" s="24"/>
      <c r="AO307" s="24"/>
      <c r="AP307" s="24"/>
      <c r="AQ307" s="24"/>
      <c r="AR307" s="24"/>
      <c r="AS307" s="24"/>
      <c r="AT307" s="24"/>
      <c r="AU307" s="24"/>
    </row>
    <row r="308" spans="40:47" x14ac:dyDescent="0.2">
      <c r="AN308" s="24"/>
      <c r="AO308" s="24"/>
      <c r="AP308" s="24"/>
      <c r="AQ308" s="24"/>
      <c r="AR308" s="24"/>
      <c r="AS308" s="24"/>
      <c r="AT308" s="24"/>
      <c r="AU308" s="24"/>
    </row>
    <row r="309" spans="40:47" x14ac:dyDescent="0.2">
      <c r="AN309" s="24"/>
      <c r="AO309" s="24"/>
      <c r="AP309" s="24"/>
      <c r="AQ309" s="24"/>
      <c r="AR309" s="24"/>
      <c r="AS309" s="24"/>
      <c r="AT309" s="24"/>
      <c r="AU309" s="24"/>
    </row>
    <row r="310" spans="40:47" x14ac:dyDescent="0.2">
      <c r="AN310" s="24"/>
      <c r="AO310" s="24"/>
      <c r="AP310" s="24"/>
      <c r="AQ310" s="24"/>
      <c r="AR310" s="24"/>
      <c r="AS310" s="24"/>
      <c r="AT310" s="24"/>
      <c r="AU310" s="24"/>
    </row>
    <row r="311" spans="40:47" x14ac:dyDescent="0.2">
      <c r="AN311" s="24"/>
      <c r="AO311" s="24"/>
      <c r="AP311" s="24"/>
      <c r="AQ311" s="24"/>
      <c r="AR311" s="24"/>
      <c r="AS311" s="24"/>
      <c r="AT311" s="24"/>
      <c r="AU311" s="24"/>
    </row>
    <row r="312" spans="40:47" x14ac:dyDescent="0.2">
      <c r="AN312" s="24"/>
      <c r="AO312" s="24"/>
      <c r="AP312" s="24"/>
      <c r="AQ312" s="24"/>
      <c r="AR312" s="24"/>
      <c r="AS312" s="24"/>
      <c r="AT312" s="24"/>
      <c r="AU312" s="24"/>
    </row>
    <row r="313" spans="40:47" x14ac:dyDescent="0.2">
      <c r="AN313" s="24"/>
      <c r="AO313" s="24"/>
      <c r="AP313" s="24"/>
      <c r="AQ313" s="24"/>
      <c r="AR313" s="24"/>
      <c r="AS313" s="24"/>
      <c r="AT313" s="24"/>
      <c r="AU313" s="24"/>
    </row>
    <row r="314" spans="40:47" x14ac:dyDescent="0.2">
      <c r="AN314" s="24"/>
      <c r="AO314" s="24"/>
      <c r="AP314" s="24"/>
      <c r="AQ314" s="24"/>
      <c r="AR314" s="24"/>
      <c r="AS314" s="24"/>
      <c r="AT314" s="24"/>
      <c r="AU314" s="24"/>
    </row>
    <row r="315" spans="40:47" x14ac:dyDescent="0.2">
      <c r="AN315" s="24"/>
      <c r="AO315" s="24"/>
      <c r="AP315" s="24"/>
      <c r="AQ315" s="24"/>
      <c r="AR315" s="24"/>
      <c r="AS315" s="24"/>
      <c r="AT315" s="24"/>
      <c r="AU315" s="24"/>
    </row>
    <row r="316" spans="40:47" x14ac:dyDescent="0.2">
      <c r="AN316" s="24"/>
      <c r="AO316" s="24"/>
      <c r="AP316" s="24"/>
      <c r="AQ316" s="24"/>
      <c r="AR316" s="24"/>
      <c r="AS316" s="24"/>
      <c r="AT316" s="24"/>
      <c r="AU316" s="24"/>
    </row>
    <row r="317" spans="40:47" x14ac:dyDescent="0.2">
      <c r="AN317" s="24"/>
      <c r="AO317" s="24"/>
      <c r="AP317" s="24"/>
      <c r="AQ317" s="24"/>
      <c r="AR317" s="24"/>
      <c r="AS317" s="24"/>
      <c r="AT317" s="24"/>
      <c r="AU317" s="24"/>
    </row>
    <row r="318" spans="40:47" x14ac:dyDescent="0.2">
      <c r="AN318" s="24"/>
      <c r="AO318" s="24"/>
      <c r="AP318" s="24"/>
      <c r="AQ318" s="24"/>
      <c r="AR318" s="24"/>
      <c r="AS318" s="24"/>
      <c r="AT318" s="24"/>
      <c r="AU318" s="24"/>
    </row>
    <row r="319" spans="40:47" x14ac:dyDescent="0.2">
      <c r="AN319" s="24"/>
      <c r="AO319" s="24"/>
      <c r="AP319" s="24"/>
      <c r="AQ319" s="24"/>
      <c r="AR319" s="24"/>
      <c r="AS319" s="24"/>
      <c r="AT319" s="24"/>
      <c r="AU319" s="24"/>
    </row>
    <row r="320" spans="40:47" x14ac:dyDescent="0.2">
      <c r="AN320" s="24"/>
      <c r="AO320" s="24"/>
      <c r="AP320" s="24"/>
      <c r="AQ320" s="24"/>
      <c r="AR320" s="24"/>
      <c r="AS320" s="24"/>
      <c r="AT320" s="24"/>
      <c r="AU320" s="24"/>
    </row>
    <row r="321" spans="40:47" x14ac:dyDescent="0.2">
      <c r="AN321" s="24"/>
      <c r="AO321" s="24"/>
      <c r="AP321" s="24"/>
      <c r="AQ321" s="24"/>
      <c r="AR321" s="24"/>
      <c r="AS321" s="24"/>
      <c r="AT321" s="24"/>
      <c r="AU321" s="24"/>
    </row>
    <row r="322" spans="40:47" x14ac:dyDescent="0.2">
      <c r="AN322" s="24"/>
      <c r="AO322" s="24"/>
      <c r="AP322" s="24"/>
      <c r="AQ322" s="24"/>
      <c r="AR322" s="24"/>
      <c r="AS322" s="24"/>
      <c r="AT322" s="24"/>
      <c r="AU322" s="24"/>
    </row>
    <row r="323" spans="40:47" x14ac:dyDescent="0.2">
      <c r="AN323" s="24"/>
      <c r="AO323" s="24"/>
      <c r="AP323" s="24"/>
      <c r="AQ323" s="24"/>
      <c r="AR323" s="24"/>
      <c r="AS323" s="24"/>
      <c r="AT323" s="24"/>
      <c r="AU323" s="24"/>
    </row>
    <row r="324" spans="40:47" x14ac:dyDescent="0.2">
      <c r="AN324" s="24"/>
      <c r="AO324" s="24"/>
      <c r="AP324" s="24"/>
      <c r="AQ324" s="24"/>
      <c r="AR324" s="24"/>
      <c r="AS324" s="24"/>
      <c r="AT324" s="24"/>
      <c r="AU324" s="24"/>
    </row>
    <row r="325" spans="40:47" x14ac:dyDescent="0.2">
      <c r="AN325" s="24"/>
      <c r="AO325" s="24"/>
      <c r="AP325" s="24"/>
      <c r="AQ325" s="24"/>
      <c r="AR325" s="24"/>
      <c r="AS325" s="24"/>
      <c r="AT325" s="24"/>
      <c r="AU325" s="24"/>
    </row>
    <row r="326" spans="40:47" x14ac:dyDescent="0.2">
      <c r="AN326" s="24"/>
      <c r="AO326" s="24"/>
      <c r="AP326" s="24"/>
      <c r="AQ326" s="24"/>
      <c r="AR326" s="24"/>
      <c r="AS326" s="24"/>
      <c r="AT326" s="24"/>
      <c r="AU326" s="24"/>
    </row>
    <row r="327" spans="40:47" x14ac:dyDescent="0.2">
      <c r="AN327" s="24"/>
      <c r="AO327" s="24"/>
      <c r="AP327" s="24"/>
      <c r="AQ327" s="24"/>
      <c r="AR327" s="24"/>
      <c r="AS327" s="24"/>
      <c r="AT327" s="24"/>
      <c r="AU327" s="24"/>
    </row>
    <row r="328" spans="40:47" x14ac:dyDescent="0.2">
      <c r="AN328" s="24"/>
      <c r="AO328" s="24"/>
      <c r="AP328" s="24"/>
      <c r="AQ328" s="24"/>
      <c r="AR328" s="24"/>
      <c r="AS328" s="24"/>
      <c r="AT328" s="24"/>
      <c r="AU328" s="24"/>
    </row>
    <row r="329" spans="40:47" x14ac:dyDescent="0.2">
      <c r="AN329" s="24"/>
      <c r="AO329" s="24"/>
      <c r="AP329" s="24"/>
      <c r="AQ329" s="24"/>
      <c r="AR329" s="24"/>
      <c r="AS329" s="24"/>
      <c r="AT329" s="24"/>
      <c r="AU329" s="24"/>
    </row>
    <row r="330" spans="40:47" x14ac:dyDescent="0.2">
      <c r="AN330" s="24"/>
      <c r="AO330" s="24"/>
      <c r="AP330" s="24"/>
      <c r="AQ330" s="24"/>
      <c r="AR330" s="24"/>
      <c r="AS330" s="24"/>
      <c r="AT330" s="24"/>
      <c r="AU330" s="24"/>
    </row>
    <row r="331" spans="40:47" x14ac:dyDescent="0.2">
      <c r="AN331" s="24"/>
      <c r="AO331" s="24"/>
      <c r="AP331" s="24"/>
      <c r="AQ331" s="24"/>
      <c r="AR331" s="24"/>
      <c r="AS331" s="24"/>
      <c r="AT331" s="24"/>
      <c r="AU331" s="24"/>
    </row>
    <row r="332" spans="40:47" x14ac:dyDescent="0.2">
      <c r="AN332" s="24"/>
      <c r="AO332" s="24"/>
      <c r="AP332" s="24"/>
      <c r="AQ332" s="24"/>
      <c r="AR332" s="24"/>
      <c r="AS332" s="24"/>
      <c r="AT332" s="24"/>
      <c r="AU332" s="24"/>
    </row>
    <row r="333" spans="40:47" x14ac:dyDescent="0.2">
      <c r="AN333" s="24"/>
      <c r="AO333" s="24"/>
      <c r="AP333" s="24"/>
      <c r="AQ333" s="24"/>
      <c r="AR333" s="24"/>
      <c r="AS333" s="24"/>
      <c r="AT333" s="24"/>
      <c r="AU333" s="24"/>
    </row>
    <row r="334" spans="40:47" x14ac:dyDescent="0.2">
      <c r="AN334" s="24"/>
      <c r="AO334" s="24"/>
      <c r="AP334" s="24"/>
      <c r="AQ334" s="24"/>
      <c r="AR334" s="24"/>
      <c r="AS334" s="24"/>
      <c r="AT334" s="24"/>
      <c r="AU334" s="24"/>
    </row>
    <row r="335" spans="40:47" x14ac:dyDescent="0.2">
      <c r="AN335" s="24"/>
      <c r="AO335" s="24"/>
      <c r="AP335" s="24"/>
      <c r="AQ335" s="24"/>
      <c r="AR335" s="24"/>
      <c r="AS335" s="24"/>
      <c r="AT335" s="24"/>
      <c r="AU335" s="24"/>
    </row>
    <row r="336" spans="40:47" x14ac:dyDescent="0.2">
      <c r="AN336" s="24"/>
      <c r="AO336" s="24"/>
      <c r="AP336" s="24"/>
      <c r="AQ336" s="24"/>
      <c r="AR336" s="24"/>
      <c r="AS336" s="24"/>
      <c r="AT336" s="24"/>
      <c r="AU336" s="24"/>
    </row>
    <row r="337" spans="40:47" x14ac:dyDescent="0.2">
      <c r="AN337" s="24"/>
      <c r="AO337" s="24"/>
      <c r="AP337" s="24"/>
      <c r="AQ337" s="24"/>
      <c r="AR337" s="24"/>
      <c r="AS337" s="24"/>
      <c r="AT337" s="24"/>
      <c r="AU337" s="24"/>
    </row>
    <row r="338" spans="40:47" x14ac:dyDescent="0.2">
      <c r="AN338" s="24"/>
      <c r="AO338" s="24"/>
      <c r="AP338" s="24"/>
      <c r="AQ338" s="24"/>
      <c r="AR338" s="24"/>
      <c r="AS338" s="24"/>
      <c r="AT338" s="24"/>
      <c r="AU338" s="24"/>
    </row>
    <row r="339" spans="40:47" x14ac:dyDescent="0.2">
      <c r="AN339" s="24"/>
      <c r="AO339" s="24"/>
      <c r="AP339" s="24"/>
      <c r="AQ339" s="24"/>
      <c r="AR339" s="24"/>
      <c r="AS339" s="24"/>
      <c r="AT339" s="24"/>
      <c r="AU339" s="24"/>
    </row>
    <row r="340" spans="40:47" x14ac:dyDescent="0.2">
      <c r="AN340" s="24"/>
      <c r="AO340" s="24"/>
      <c r="AP340" s="24"/>
      <c r="AQ340" s="24"/>
      <c r="AR340" s="24"/>
      <c r="AS340" s="24"/>
      <c r="AT340" s="24"/>
      <c r="AU340" s="24"/>
    </row>
    <row r="341" spans="40:47" x14ac:dyDescent="0.2">
      <c r="AN341" s="24"/>
      <c r="AO341" s="24"/>
      <c r="AP341" s="24"/>
      <c r="AQ341" s="24"/>
      <c r="AR341" s="24"/>
      <c r="AS341" s="24"/>
      <c r="AT341" s="24"/>
      <c r="AU341" s="24"/>
    </row>
    <row r="342" spans="40:47" x14ac:dyDescent="0.2">
      <c r="AN342" s="24"/>
      <c r="AO342" s="24"/>
      <c r="AP342" s="24"/>
      <c r="AQ342" s="24"/>
      <c r="AR342" s="24"/>
      <c r="AS342" s="24"/>
      <c r="AT342" s="24"/>
      <c r="AU342" s="24"/>
    </row>
    <row r="343" spans="40:47" x14ac:dyDescent="0.2">
      <c r="AN343" s="24"/>
      <c r="AO343" s="24"/>
      <c r="AP343" s="24"/>
      <c r="AQ343" s="24"/>
      <c r="AR343" s="24"/>
      <c r="AS343" s="24"/>
      <c r="AT343" s="24"/>
      <c r="AU343" s="24"/>
    </row>
    <row r="344" spans="40:47" x14ac:dyDescent="0.2">
      <c r="AN344" s="24"/>
      <c r="AO344" s="24"/>
      <c r="AP344" s="24"/>
      <c r="AQ344" s="24"/>
      <c r="AR344" s="24"/>
      <c r="AS344" s="24"/>
      <c r="AT344" s="24"/>
      <c r="AU344" s="24"/>
    </row>
    <row r="345" spans="40:47" x14ac:dyDescent="0.2">
      <c r="AN345" s="24"/>
      <c r="AO345" s="24"/>
      <c r="AP345" s="24"/>
      <c r="AQ345" s="24"/>
      <c r="AR345" s="24"/>
      <c r="AS345" s="24"/>
      <c r="AT345" s="24"/>
      <c r="AU345" s="24"/>
    </row>
    <row r="346" spans="40:47" x14ac:dyDescent="0.2">
      <c r="AN346" s="24"/>
      <c r="AO346" s="24"/>
      <c r="AP346" s="24"/>
      <c r="AQ346" s="24"/>
      <c r="AR346" s="24"/>
      <c r="AS346" s="24"/>
      <c r="AT346" s="24"/>
      <c r="AU346" s="24"/>
    </row>
    <row r="347" spans="40:47" x14ac:dyDescent="0.2">
      <c r="AN347" s="24"/>
      <c r="AO347" s="24"/>
      <c r="AP347" s="24"/>
      <c r="AQ347" s="24"/>
      <c r="AR347" s="24"/>
      <c r="AS347" s="24"/>
      <c r="AT347" s="24"/>
      <c r="AU347" s="24"/>
    </row>
    <row r="348" spans="40:47" x14ac:dyDescent="0.2">
      <c r="AN348" s="24"/>
      <c r="AO348" s="24"/>
      <c r="AP348" s="24"/>
      <c r="AQ348" s="24"/>
      <c r="AR348" s="24"/>
      <c r="AS348" s="24"/>
      <c r="AT348" s="24"/>
      <c r="AU348" s="24"/>
    </row>
    <row r="349" spans="40:47" x14ac:dyDescent="0.2">
      <c r="AN349" s="24"/>
      <c r="AO349" s="24"/>
      <c r="AP349" s="24"/>
      <c r="AQ349" s="24"/>
      <c r="AR349" s="24"/>
      <c r="AS349" s="24"/>
      <c r="AT349" s="24"/>
      <c r="AU349" s="24"/>
    </row>
    <row r="350" spans="40:47" x14ac:dyDescent="0.2">
      <c r="AN350" s="24"/>
      <c r="AO350" s="24"/>
      <c r="AP350" s="24"/>
      <c r="AQ350" s="24"/>
      <c r="AR350" s="24"/>
      <c r="AS350" s="24"/>
      <c r="AT350" s="24"/>
      <c r="AU350" s="24"/>
    </row>
    <row r="351" spans="40:47" x14ac:dyDescent="0.2">
      <c r="AN351" s="24"/>
      <c r="AO351" s="24"/>
      <c r="AP351" s="24"/>
      <c r="AQ351" s="24"/>
      <c r="AR351" s="24"/>
      <c r="AS351" s="24"/>
      <c r="AT351" s="24"/>
      <c r="AU351" s="24"/>
    </row>
    <row r="352" spans="40:47" x14ac:dyDescent="0.2">
      <c r="AN352" s="24"/>
      <c r="AO352" s="24"/>
      <c r="AP352" s="24"/>
      <c r="AQ352" s="24"/>
      <c r="AR352" s="24"/>
      <c r="AS352" s="24"/>
      <c r="AT352" s="24"/>
      <c r="AU352" s="24"/>
    </row>
    <row r="353" spans="40:47" x14ac:dyDescent="0.2">
      <c r="AN353" s="24"/>
      <c r="AO353" s="24"/>
      <c r="AP353" s="24"/>
      <c r="AQ353" s="24"/>
      <c r="AR353" s="24"/>
      <c r="AS353" s="24"/>
      <c r="AT353" s="24"/>
      <c r="AU353" s="24"/>
    </row>
    <row r="354" spans="40:47" x14ac:dyDescent="0.2">
      <c r="AN354" s="24"/>
      <c r="AO354" s="24"/>
      <c r="AP354" s="24"/>
      <c r="AQ354" s="24"/>
      <c r="AR354" s="24"/>
      <c r="AS354" s="24"/>
      <c r="AT354" s="24"/>
      <c r="AU354" s="24"/>
    </row>
    <row r="355" spans="40:47" x14ac:dyDescent="0.2">
      <c r="AN355" s="24"/>
      <c r="AO355" s="24"/>
      <c r="AP355" s="24"/>
      <c r="AQ355" s="24"/>
      <c r="AR355" s="24"/>
      <c r="AS355" s="24"/>
      <c r="AT355" s="24"/>
      <c r="AU355" s="24"/>
    </row>
    <row r="356" spans="40:47" x14ac:dyDescent="0.2">
      <c r="AN356" s="24"/>
      <c r="AO356" s="24"/>
      <c r="AP356" s="24"/>
      <c r="AQ356" s="24"/>
      <c r="AR356" s="24"/>
      <c r="AS356" s="24"/>
      <c r="AT356" s="24"/>
      <c r="AU356" s="24"/>
    </row>
    <row r="357" spans="40:47" x14ac:dyDescent="0.2">
      <c r="AN357" s="24"/>
      <c r="AO357" s="24"/>
      <c r="AP357" s="24"/>
      <c r="AQ357" s="24"/>
      <c r="AR357" s="24"/>
      <c r="AS357" s="24"/>
      <c r="AT357" s="24"/>
      <c r="AU357" s="24"/>
    </row>
    <row r="358" spans="40:47" x14ac:dyDescent="0.2">
      <c r="AN358" s="24"/>
      <c r="AO358" s="24"/>
      <c r="AP358" s="24"/>
      <c r="AQ358" s="24"/>
      <c r="AR358" s="24"/>
      <c r="AS358" s="24"/>
      <c r="AT358" s="24"/>
      <c r="AU358" s="24"/>
    </row>
    <row r="359" spans="40:47" x14ac:dyDescent="0.2">
      <c r="AN359" s="24"/>
      <c r="AO359" s="24"/>
      <c r="AP359" s="24"/>
      <c r="AQ359" s="24"/>
      <c r="AR359" s="24"/>
      <c r="AS359" s="24"/>
      <c r="AT359" s="24"/>
      <c r="AU359" s="24"/>
    </row>
    <row r="360" spans="40:47" x14ac:dyDescent="0.2">
      <c r="AN360" s="24"/>
      <c r="AO360" s="24"/>
      <c r="AP360" s="24"/>
      <c r="AQ360" s="24"/>
      <c r="AR360" s="24"/>
      <c r="AS360" s="24"/>
      <c r="AT360" s="24"/>
      <c r="AU360" s="24"/>
    </row>
    <row r="361" spans="40:47" x14ac:dyDescent="0.2">
      <c r="AN361" s="24"/>
      <c r="AO361" s="24"/>
      <c r="AP361" s="24"/>
      <c r="AQ361" s="24"/>
      <c r="AR361" s="24"/>
      <c r="AS361" s="24"/>
      <c r="AT361" s="24"/>
      <c r="AU361" s="24"/>
    </row>
    <row r="362" spans="40:47" x14ac:dyDescent="0.2">
      <c r="AN362" s="24"/>
      <c r="AO362" s="24"/>
      <c r="AP362" s="24"/>
      <c r="AQ362" s="24"/>
      <c r="AR362" s="24"/>
      <c r="AS362" s="24"/>
      <c r="AT362" s="24"/>
      <c r="AU362" s="24"/>
    </row>
    <row r="363" spans="40:47" x14ac:dyDescent="0.2">
      <c r="AN363" s="24"/>
      <c r="AO363" s="24"/>
      <c r="AP363" s="24"/>
      <c r="AQ363" s="24"/>
      <c r="AR363" s="24"/>
      <c r="AS363" s="24"/>
      <c r="AT363" s="24"/>
      <c r="AU363" s="24"/>
    </row>
    <row r="364" spans="40:47" x14ac:dyDescent="0.2">
      <c r="AN364" s="24"/>
      <c r="AO364" s="24"/>
      <c r="AP364" s="24"/>
      <c r="AQ364" s="24"/>
      <c r="AR364" s="24"/>
      <c r="AS364" s="24"/>
      <c r="AT364" s="24"/>
      <c r="AU364" s="24"/>
    </row>
    <row r="365" spans="40:47" x14ac:dyDescent="0.2">
      <c r="AN365" s="24"/>
      <c r="AO365" s="24"/>
      <c r="AP365" s="24"/>
      <c r="AQ365" s="24"/>
      <c r="AR365" s="24"/>
      <c r="AS365" s="24"/>
      <c r="AT365" s="24"/>
      <c r="AU365" s="24"/>
    </row>
    <row r="366" spans="40:47" x14ac:dyDescent="0.2">
      <c r="AN366" s="24"/>
      <c r="AO366" s="24"/>
      <c r="AP366" s="24"/>
      <c r="AQ366" s="24"/>
      <c r="AR366" s="24"/>
      <c r="AS366" s="24"/>
      <c r="AT366" s="24"/>
      <c r="AU366" s="24"/>
    </row>
    <row r="367" spans="40:47" x14ac:dyDescent="0.2">
      <c r="AN367" s="24"/>
      <c r="AO367" s="24"/>
      <c r="AP367" s="24"/>
      <c r="AQ367" s="24"/>
      <c r="AR367" s="24"/>
      <c r="AS367" s="24"/>
      <c r="AT367" s="24"/>
      <c r="AU367" s="24"/>
    </row>
    <row r="368" spans="40:47" x14ac:dyDescent="0.2">
      <c r="AN368" s="24"/>
      <c r="AO368" s="24"/>
      <c r="AP368" s="24"/>
      <c r="AQ368" s="24"/>
      <c r="AR368" s="24"/>
      <c r="AS368" s="24"/>
      <c r="AT368" s="24"/>
      <c r="AU368" s="24"/>
    </row>
    <row r="369" spans="40:47" x14ac:dyDescent="0.2">
      <c r="AN369" s="24"/>
      <c r="AO369" s="24"/>
      <c r="AP369" s="24"/>
      <c r="AQ369" s="24"/>
      <c r="AR369" s="24"/>
      <c r="AS369" s="24"/>
      <c r="AT369" s="24"/>
      <c r="AU369" s="24"/>
    </row>
    <row r="370" spans="40:47" x14ac:dyDescent="0.2">
      <c r="AN370" s="24"/>
      <c r="AO370" s="24"/>
      <c r="AP370" s="24"/>
      <c r="AQ370" s="24"/>
      <c r="AR370" s="24"/>
      <c r="AS370" s="24"/>
      <c r="AT370" s="24"/>
      <c r="AU370" s="24"/>
    </row>
    <row r="371" spans="40:47" x14ac:dyDescent="0.2">
      <c r="AN371" s="24"/>
      <c r="AO371" s="24"/>
      <c r="AP371" s="24"/>
      <c r="AQ371" s="24"/>
      <c r="AR371" s="24"/>
      <c r="AS371" s="24"/>
      <c r="AT371" s="24"/>
      <c r="AU371" s="24"/>
    </row>
    <row r="372" spans="40:47" x14ac:dyDescent="0.2">
      <c r="AN372" s="24"/>
      <c r="AO372" s="24"/>
      <c r="AP372" s="24"/>
      <c r="AQ372" s="24"/>
      <c r="AR372" s="24"/>
      <c r="AS372" s="24"/>
      <c r="AT372" s="24"/>
      <c r="AU372" s="24"/>
    </row>
    <row r="373" spans="40:47" x14ac:dyDescent="0.2">
      <c r="AN373" s="24"/>
      <c r="AO373" s="24"/>
      <c r="AP373" s="24"/>
      <c r="AQ373" s="24"/>
      <c r="AR373" s="24"/>
      <c r="AS373" s="24"/>
      <c r="AT373" s="24"/>
      <c r="AU373" s="24"/>
    </row>
    <row r="374" spans="40:47" x14ac:dyDescent="0.2">
      <c r="AN374" s="24"/>
      <c r="AO374" s="24"/>
      <c r="AP374" s="24"/>
      <c r="AQ374" s="24"/>
      <c r="AR374" s="24"/>
      <c r="AS374" s="24"/>
      <c r="AT374" s="24"/>
      <c r="AU374" s="24"/>
    </row>
    <row r="375" spans="40:47" x14ac:dyDescent="0.2">
      <c r="AN375" s="24"/>
      <c r="AO375" s="24"/>
      <c r="AP375" s="24"/>
      <c r="AQ375" s="24"/>
      <c r="AR375" s="24"/>
      <c r="AS375" s="24"/>
      <c r="AT375" s="24"/>
      <c r="AU375" s="24"/>
    </row>
    <row r="376" spans="40:47" x14ac:dyDescent="0.2">
      <c r="AN376" s="24"/>
      <c r="AO376" s="24"/>
      <c r="AP376" s="24"/>
      <c r="AQ376" s="24"/>
      <c r="AR376" s="24"/>
      <c r="AS376" s="24"/>
      <c r="AT376" s="24"/>
      <c r="AU376" s="24"/>
    </row>
    <row r="377" spans="40:47" x14ac:dyDescent="0.2">
      <c r="AN377" s="24"/>
      <c r="AO377" s="24"/>
      <c r="AP377" s="24"/>
      <c r="AQ377" s="24"/>
      <c r="AR377" s="24"/>
      <c r="AS377" s="24"/>
      <c r="AT377" s="24"/>
      <c r="AU377" s="24"/>
    </row>
    <row r="378" spans="40:47" x14ac:dyDescent="0.2">
      <c r="AN378" s="24"/>
      <c r="AO378" s="24"/>
      <c r="AP378" s="24"/>
      <c r="AQ378" s="24"/>
      <c r="AR378" s="24"/>
      <c r="AS378" s="24"/>
      <c r="AT378" s="24"/>
      <c r="AU378" s="24"/>
    </row>
    <row r="379" spans="40:47" x14ac:dyDescent="0.2">
      <c r="AN379" s="24"/>
      <c r="AO379" s="24"/>
      <c r="AP379" s="24"/>
      <c r="AQ379" s="24"/>
      <c r="AR379" s="24"/>
      <c r="AS379" s="24"/>
      <c r="AT379" s="24"/>
      <c r="AU379" s="24"/>
    </row>
    <row r="380" spans="40:47" x14ac:dyDescent="0.2">
      <c r="AN380" s="24"/>
      <c r="AO380" s="24"/>
      <c r="AP380" s="24"/>
      <c r="AQ380" s="24"/>
      <c r="AR380" s="24"/>
      <c r="AS380" s="24"/>
      <c r="AT380" s="24"/>
      <c r="AU380" s="24"/>
    </row>
    <row r="381" spans="40:47" x14ac:dyDescent="0.2">
      <c r="AN381" s="24"/>
      <c r="AO381" s="24"/>
      <c r="AP381" s="24"/>
      <c r="AQ381" s="24"/>
      <c r="AR381" s="24"/>
      <c r="AS381" s="24"/>
      <c r="AT381" s="24"/>
      <c r="AU381" s="24"/>
    </row>
    <row r="382" spans="40:47" x14ac:dyDescent="0.2">
      <c r="AN382" s="24"/>
      <c r="AO382" s="24"/>
      <c r="AP382" s="24"/>
      <c r="AQ382" s="24"/>
      <c r="AR382" s="24"/>
      <c r="AS382" s="24"/>
      <c r="AT382" s="24"/>
      <c r="AU382" s="24"/>
    </row>
    <row r="383" spans="40:47" x14ac:dyDescent="0.2">
      <c r="AN383" s="24"/>
      <c r="AO383" s="24"/>
      <c r="AP383" s="24"/>
      <c r="AQ383" s="24"/>
      <c r="AR383" s="24"/>
      <c r="AS383" s="24"/>
      <c r="AT383" s="24"/>
      <c r="AU383" s="24"/>
    </row>
    <row r="384" spans="40:47" x14ac:dyDescent="0.2">
      <c r="AN384" s="24"/>
      <c r="AO384" s="24"/>
      <c r="AP384" s="24"/>
      <c r="AQ384" s="24"/>
      <c r="AR384" s="24"/>
      <c r="AS384" s="24"/>
      <c r="AT384" s="24"/>
      <c r="AU384" s="24"/>
    </row>
    <row r="385" spans="40:47" x14ac:dyDescent="0.2">
      <c r="AN385" s="24"/>
      <c r="AO385" s="24"/>
      <c r="AP385" s="24"/>
      <c r="AQ385" s="24"/>
      <c r="AR385" s="24"/>
      <c r="AS385" s="24"/>
      <c r="AT385" s="24"/>
      <c r="AU385" s="24"/>
    </row>
    <row r="386" spans="40:47" x14ac:dyDescent="0.2">
      <c r="AN386" s="24"/>
      <c r="AO386" s="24"/>
      <c r="AP386" s="24"/>
      <c r="AQ386" s="24"/>
      <c r="AR386" s="24"/>
      <c r="AS386" s="24"/>
      <c r="AT386" s="24"/>
      <c r="AU386" s="24"/>
    </row>
    <row r="387" spans="40:47" x14ac:dyDescent="0.2">
      <c r="AN387" s="24"/>
      <c r="AO387" s="24"/>
      <c r="AP387" s="24"/>
      <c r="AQ387" s="24"/>
      <c r="AR387" s="24"/>
      <c r="AS387" s="24"/>
      <c r="AT387" s="24"/>
      <c r="AU387" s="24"/>
    </row>
    <row r="388" spans="40:47" x14ac:dyDescent="0.2">
      <c r="AN388" s="24"/>
      <c r="AO388" s="24"/>
      <c r="AP388" s="24"/>
      <c r="AQ388" s="24"/>
      <c r="AR388" s="24"/>
      <c r="AS388" s="24"/>
      <c r="AT388" s="24"/>
      <c r="AU388" s="24"/>
    </row>
    <row r="389" spans="40:47" x14ac:dyDescent="0.2">
      <c r="AN389" s="24"/>
      <c r="AO389" s="24"/>
      <c r="AP389" s="24"/>
      <c r="AQ389" s="24"/>
      <c r="AR389" s="24"/>
      <c r="AS389" s="24"/>
      <c r="AT389" s="24"/>
      <c r="AU389" s="24"/>
    </row>
    <row r="390" spans="40:47" x14ac:dyDescent="0.2">
      <c r="AN390" s="24"/>
      <c r="AO390" s="24"/>
      <c r="AP390" s="24"/>
      <c r="AQ390" s="24"/>
      <c r="AR390" s="24"/>
      <c r="AS390" s="24"/>
      <c r="AT390" s="24"/>
      <c r="AU390" s="24"/>
    </row>
    <row r="391" spans="40:47" x14ac:dyDescent="0.2">
      <c r="AN391" s="24"/>
      <c r="AO391" s="24"/>
      <c r="AP391" s="24"/>
      <c r="AQ391" s="24"/>
      <c r="AR391" s="24"/>
      <c r="AS391" s="24"/>
      <c r="AT391" s="24"/>
      <c r="AU391" s="24"/>
    </row>
  </sheetData>
  <sheetProtection selectLockedCells="1"/>
  <autoFilter ref="AL2:AV265" xr:uid="{C2D30F08-985A-814F-AD56-66F72713509B}"/>
  <sortState xmlns:xlrd2="http://schemas.microsoft.com/office/spreadsheetml/2017/richdata2" ref="AL3:AV206">
    <sortCondition ref="AM3:AM206"/>
  </sortState>
  <mergeCells count="15">
    <mergeCell ref="A12:A22"/>
    <mergeCell ref="D3:I3"/>
    <mergeCell ref="A54:A64"/>
    <mergeCell ref="L17:O17"/>
    <mergeCell ref="L31:O31"/>
    <mergeCell ref="L45:O45"/>
    <mergeCell ref="L59:O59"/>
    <mergeCell ref="A26:A36"/>
    <mergeCell ref="A40:A50"/>
    <mergeCell ref="A68:A78"/>
    <mergeCell ref="L73:O73"/>
    <mergeCell ref="A82:A92"/>
    <mergeCell ref="L87:O87"/>
    <mergeCell ref="A96:A106"/>
    <mergeCell ref="L101:O101"/>
  </mergeCells>
  <dataValidations count="2">
    <dataValidation type="list" allowBlank="1" showInputMessage="1" showErrorMessage="1" sqref="B37 B51" xr:uid="{A28DB52E-FD6D-D242-B60D-8AD0F7E63105}">
      <formula1>$AM$8:$AM$75</formula1>
    </dataValidation>
    <dataValidation type="list" allowBlank="1" showInputMessage="1" showErrorMessage="1" sqref="F96:F106 B82:B92 F68:F78 B68:B78 H54:H64 H82:H92 H40:H50 H68:H78 F54:F64 F40:F50 B12:B22 D54:D64 B26:B36 D40:D50 H12:H22 F12:F22 D12:D22 B54:B64 B40:B50 F82:F92 H26:H36 H96:H106 D96:D106 D82:D92 B96:B106 D26:D36 F26:F36 D68:D78" xr:uid="{565F8BE5-1F98-0641-8C3A-A9F64EDA5A41}">
      <formula1>$AM$3:$AM$1048576</formula1>
    </dataValidation>
  </dataValidations>
  <pageMargins left="0.25" right="0.25" top="0.75" bottom="0.75" header="0.3" footer="0.3"/>
  <pageSetup paperSize="9" scale="46" orientation="landscape" horizontalDpi="0" verticalDpi="0"/>
  <rowBreaks count="1" manualBreakCount="1">
    <brk id="65" max="15" man="1"/>
  </rowBreaks>
  <ignoredErrors>
    <ignoredError sqref="M13:M14" formula="1"/>
    <ignoredError sqref="P19:P21 C23:I25 C37:I39 C51:I53 C65:I67 C79:I81 C93:I95" unlocked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7740-CF55-3C41-A7E6-ED9E6E13B4F8}">
  <dimension ref="A1:H55"/>
  <sheetViews>
    <sheetView showGridLines="0" topLeftCell="A35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semanal'!$B82,'Resumen semanal'!$AM$3:$AU$1001,2,0)/100*'Resumen semanal'!$C82),0)</f>
        <v>13.188405797101449</v>
      </c>
      <c r="C3" s="17">
        <f>IFERROR((VLOOKUP('Resumen semanal'!$B82,'Resumen semanal'!$AM$3:$AU$1001,3,0)/100*'Resumen semanal'!$C82),0)</f>
        <v>6.2173913043478262</v>
      </c>
      <c r="D3" s="17">
        <f>IFERROR((VLOOKUP('Resumen semanal'!$B82,'Resumen semanal'!$AM$3:$AU$1001,7,0)/100*'Resumen semanal'!$C82),0)</f>
        <v>9.9855072463768106</v>
      </c>
      <c r="E3" s="18">
        <f>IFERROR((VLOOKUP('Resumen semanal'!$B82,'Resumen semanal'!$AM$3:$AU$1001,9,0)/100*'Resumen semanal'!$C82),0)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semanal'!$B83,'Resumen semanal'!$AM$3:$AU$1001,2,0)/100*'Resumen semanal'!$C83),0)</f>
        <v>10.6</v>
      </c>
      <c r="C4" s="17">
        <f>IFERROR((VLOOKUP('Resumen semanal'!$B83,'Resumen semanal'!$AM$3:$AU$1001,3,0)/100*'Resumen semanal'!$C83),0)</f>
        <v>12.6</v>
      </c>
      <c r="D4" s="17">
        <f>IFERROR((VLOOKUP('Resumen semanal'!$B83,'Resumen semanal'!$AM$3:$AU$1001,7,0)/100*'Resumen semanal'!$C83),0)</f>
        <v>1.1000000000000001</v>
      </c>
      <c r="E4" s="18">
        <f>IFERROR((VLOOKUP('Resumen semanal'!$B83,'Resumen semanal'!$AM$3:$AU$1001,9,0)/100*'Resumen semanal'!$C83),0)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semanal'!$B84,'Resumen semanal'!$AM$3:$AU$1001,2,0)/100*'Resumen semanal'!$C84),0)</f>
        <v>4.0500000000000007</v>
      </c>
      <c r="C5" s="17">
        <f>IFERROR((VLOOKUP('Resumen semanal'!$B84,'Resumen semanal'!$AM$3:$AU$1001,3,0)/100*'Resumen semanal'!$C84),0)</f>
        <v>0.04</v>
      </c>
      <c r="D5" s="17">
        <f>IFERROR((VLOOKUP('Resumen semanal'!$B84,'Resumen semanal'!$AM$3:$AU$1001,7,0)/100*'Resumen semanal'!$C84),0)</f>
        <v>5.0000000000000001E-3</v>
      </c>
      <c r="E5" s="18">
        <f>IFERROR((VLOOKUP('Resumen semanal'!$B84,'Resumen semanal'!$AM$3:$AU$1001,9,0)/100*'Resumen semanal'!$C84),0)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semanal'!$B85,'Resumen semanal'!$AM$3:$AU$1001,2,0)/100*'Resumen semanal'!$C85),0)</f>
        <v>3.3774834437086092</v>
      </c>
      <c r="C6" s="17">
        <f>IFERROR((VLOOKUP('Resumen semanal'!$B85,'Resumen semanal'!$AM$3:$AU$1001,3,0)/100*'Resumen semanal'!$C85),0)</f>
        <v>1.788079470198676</v>
      </c>
      <c r="D6" s="17">
        <f>IFERROR((VLOOKUP('Resumen semanal'!$B85,'Resumen semanal'!$AM$3:$AU$1001,7,0)/100*'Resumen semanal'!$C85),0)</f>
        <v>5.3642384105960268</v>
      </c>
      <c r="E6" s="18">
        <f>IFERROR((VLOOKUP('Resumen semanal'!$B85,'Resumen semanal'!$AM$3:$AU$1001,9,0)/100*'Resumen semanal'!$C85),0)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semanal'!$B86,'Resumen semanal'!$AM$3:$AU$1001,2,0)/100*'Resumen semanal'!$C86),0)</f>
        <v>15.135135135135133</v>
      </c>
      <c r="C7" s="17">
        <f>IFERROR((VLOOKUP('Resumen semanal'!$B86,'Resumen semanal'!$AM$3:$AU$1001,3,0)/100*'Resumen semanal'!$C86),0)</f>
        <v>5.2972972972972965</v>
      </c>
      <c r="D7" s="17">
        <f>IFERROR((VLOOKUP('Resumen semanal'!$B86,'Resumen semanal'!$AM$3:$AU$1001,7,0)/100*'Resumen semanal'!$C86),0)</f>
        <v>7.1891891891891895</v>
      </c>
      <c r="E7" s="18">
        <f>IFERROR((VLOOKUP('Resumen semanal'!$B86,'Resumen semanal'!$AM$3:$AU$1001,9,0)/100*'Resumen semanal'!$C86),0)</f>
        <v>189.18918918918919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semanal'!$B87,'Resumen semanal'!$AM$3:$AU$1001,2,0)/100*'Resumen semanal'!$C87),0)</f>
        <v>0</v>
      </c>
      <c r="C8" s="17">
        <f>IFERROR((VLOOKUP('Resumen semanal'!$B87,'Resumen semanal'!$AM$3:$AU$1001,3,0)/100*'Resumen semanal'!$C87),0)</f>
        <v>0</v>
      </c>
      <c r="D8" s="17">
        <f>IFERROR((VLOOKUP('Resumen semanal'!$B87,'Resumen semanal'!$AM$3:$AU$1001,7,0)/100*'Resumen semanal'!$C87),0)</f>
        <v>0</v>
      </c>
      <c r="E8" s="18">
        <f>IFERROR((VLOOKUP('Resumen semanal'!$B87,'Resumen semanal'!$AM$3:$AU$1001,9,0)/100*'Resumen semanal'!$C87),0)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semanal'!$B88,'Resumen semanal'!$AM$3:$AU$1001,2,0)/100*'Resumen semanal'!$C88),0)</f>
        <v>0</v>
      </c>
      <c r="C9" s="17">
        <f>IFERROR((VLOOKUP('Resumen semanal'!$B88,'Resumen semanal'!$AM$3:$AU$1001,3,0)/100*'Resumen semanal'!$C88),0)</f>
        <v>0</v>
      </c>
      <c r="D9" s="17">
        <f>IFERROR((VLOOKUP('Resumen semanal'!$B88,'Resumen semanal'!$AM$3:$AU$1001,7,0)/100*'Resumen semanal'!$C88),0)</f>
        <v>0</v>
      </c>
      <c r="E9" s="18">
        <f>IFERROR((VLOOKUP('Resumen semanal'!$B88,'Resumen semanal'!$AM$3:$AU$1001,9,0)/100*'Resumen semanal'!$C88),0)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semanal'!$B89,'Resumen semanal'!$AM$3:$AU$1001,2,0)/100*'Resumen semanal'!$C89),0)</f>
        <v>0</v>
      </c>
      <c r="C10" s="17">
        <f>IFERROR((VLOOKUP('Resumen semanal'!$B89,'Resumen semanal'!$AM$3:$AU$1001,3,0)/100*'Resumen semanal'!$C89),0)</f>
        <v>0</v>
      </c>
      <c r="D10" s="17">
        <f>IFERROR((VLOOKUP('Resumen semanal'!$B89,'Resumen semanal'!$AM$3:$AU$1001,7,0)/100*'Resumen semanal'!$C89),0)</f>
        <v>0</v>
      </c>
      <c r="E10" s="18">
        <f>IFERROR((VLOOKUP('Resumen semanal'!$B89,'Resumen semanal'!$AM$3:$AU$1001,9,0)/100*'Resumen semanal'!$C89),0)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semanal'!$B90,'Resumen semanal'!$AM$3:$AU$1001,2,0)/100*'Resumen semanal'!$C90),0)</f>
        <v>0</v>
      </c>
      <c r="C11" s="17">
        <f>IFERROR((VLOOKUP('Resumen semanal'!$B90,'Resumen semanal'!$AM$3:$AU$1001,3,0)/100*'Resumen semanal'!$C90),0)</f>
        <v>0</v>
      </c>
      <c r="D11" s="17">
        <f>IFERROR((VLOOKUP('Resumen semanal'!$B90,'Resumen semanal'!$AM$3:$AU$1001,7,0)/100*'Resumen semanal'!$C90),0)</f>
        <v>0</v>
      </c>
      <c r="E11" s="18">
        <f>IFERROR((VLOOKUP('Resumen semanal'!$B90,'Resumen semanal'!$AM$3:$AU$1001,9,0)/100*'Resumen semanal'!$C90),0)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semanal'!$B91,'Resumen semanal'!$AM$3:$AU$1001,2,0)/100*'Resumen semanal'!$C91),0)</f>
        <v>0</v>
      </c>
      <c r="C12" s="17">
        <f>IFERROR((VLOOKUP('Resumen semanal'!$B91,'Resumen semanal'!$AM$3:$AU$1001,3,0)/100*'Resumen semanal'!$C91),0)</f>
        <v>0</v>
      </c>
      <c r="D12" s="17">
        <f>IFERROR((VLOOKUP('Resumen semanal'!$B91,'Resumen semanal'!$AM$3:$AU$1001,7,0)/100*'Resumen semanal'!$C91),0)</f>
        <v>0</v>
      </c>
      <c r="E12" s="18">
        <f>IFERROR((VLOOKUP('Resumen semanal'!$B91,'Resumen semanal'!$AM$3:$AU$1001,9,0)/100*'Resumen semanal'!$C91),0)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46.351024375945187</v>
      </c>
      <c r="C13" s="15">
        <f>SUM(C3:C12)</f>
        <v>25.942768071843794</v>
      </c>
      <c r="D13" s="15">
        <f>SUM(D3:D12)</f>
        <v>23.643934846162029</v>
      </c>
      <c r="E13" s="20">
        <f>SUM(E3:E12)</f>
        <v>636.28727441809792</v>
      </c>
      <c r="F13" s="16">
        <f>IFERROR(B13*'Resumen semanal'!N$2/$E13,0)</f>
        <v>0.6556145881826887</v>
      </c>
      <c r="G13" s="16">
        <f>IFERROR(C13*'Resumen semanal'!O$2/$E13,0)</f>
        <v>0.16308839805459988</v>
      </c>
      <c r="H13" s="16">
        <f>IFERROR(D13*'Resumen semanal'!P$2/$E13,0)</f>
        <v>0.14863685506069599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semanal'!$D82,'Resumen semanal'!$AM$3:$AU$1001,2,0)/100*'Resumen semanal'!$E82),0)</f>
        <v>17.760000000000002</v>
      </c>
      <c r="C17" s="17">
        <f>IFERROR((VLOOKUP('Resumen semanal'!$D82,'Resumen semanal'!$AM$3:$AU$1001,3,0)/100*'Resumen semanal'!$E82),0)</f>
        <v>41.6</v>
      </c>
      <c r="D17" s="17">
        <f>IFERROR((VLOOKUP('Resumen semanal'!$D82,'Resumen semanal'!$AM$3:$AU$1001,7,0)/100*'Resumen semanal'!$E82),0)</f>
        <v>0</v>
      </c>
      <c r="E17" s="18">
        <f>IFERROR((VLOOKUP('Resumen semanal'!$D82,'Resumen semanal'!$AM$3:$AU$1001,9,0)/100*'Resumen semanal'!$E82),0)</f>
        <v>326.23999999999995</v>
      </c>
      <c r="F17" s="19">
        <f>IFERROR(B17*'Resumen semanal'!N$2/$E17,0)</f>
        <v>0.48994605198626784</v>
      </c>
      <c r="G17" s="19">
        <f>IFERROR(C17*'Resumen semanal'!O$2/$E17,0)</f>
        <v>0.51005394801373227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semanal'!$D83,'Resumen semanal'!$AM$3:$AU$1001,2,0)/100*'Resumen semanal'!$E83),0)</f>
        <v>0.08</v>
      </c>
      <c r="C18" s="17">
        <f>IFERROR((VLOOKUP('Resumen semanal'!$D83,'Resumen semanal'!$AM$3:$AU$1001,3,0)/100*'Resumen semanal'!$E83),0)</f>
        <v>2</v>
      </c>
      <c r="D18" s="17">
        <f>IFERROR((VLOOKUP('Resumen semanal'!$D83,'Resumen semanal'!$AM$3:$AU$1001,7,0)/100*'Resumen semanal'!$E83),0)</f>
        <v>15.04</v>
      </c>
      <c r="E18" s="18">
        <f>IFERROR((VLOOKUP('Resumen semanal'!$D83,'Resumen semanal'!$AM$3:$AU$1001,9,0)/100*'Resumen semanal'!$E83),0)</f>
        <v>74.400000000000006</v>
      </c>
      <c r="F18" s="19">
        <f>IFERROR(B18*'Resumen semanal'!N$2/$E18,0)</f>
        <v>9.6774193548387084E-3</v>
      </c>
      <c r="G18" s="19">
        <f>IFERROR(C18*'Resumen semanal'!O$2/$E18,0)</f>
        <v>0.1075268817204301</v>
      </c>
      <c r="H18" s="19">
        <f>IFERROR(D18*'Resumen semanal'!P$2/$E18,0)</f>
        <v>0.80860215053763429</v>
      </c>
    </row>
    <row r="19" spans="1:8" x14ac:dyDescent="0.2">
      <c r="A19" s="73"/>
      <c r="B19" s="17">
        <f>IFERROR((VLOOKUP('Resumen semanal'!$D84,'Resumen semanal'!$AM$3:$AU$1001,2,0)/100*'Resumen semanal'!$E84),0)</f>
        <v>0.12</v>
      </c>
      <c r="C19" s="17">
        <f>IFERROR((VLOOKUP('Resumen semanal'!$D84,'Resumen semanal'!$AM$3:$AU$1001,3,0)/100*'Resumen semanal'!$E84),0)</f>
        <v>0.72</v>
      </c>
      <c r="D19" s="17">
        <f>IFERROR((VLOOKUP('Resumen semanal'!$D84,'Resumen semanal'!$AM$3:$AU$1001,7,0)/100*'Resumen semanal'!$E84),0)</f>
        <v>1.1700000000000002</v>
      </c>
      <c r="E19" s="18">
        <f>IFERROR((VLOOKUP('Resumen semanal'!$D84,'Resumen semanal'!$AM$3:$AU$1001,9,0)/100*'Resumen semanal'!$E84),0)</f>
        <v>10.5</v>
      </c>
      <c r="F19" s="19">
        <f>IFERROR(B19*'Resumen semanal'!N$2/$E19,0)</f>
        <v>0.10285714285714287</v>
      </c>
      <c r="G19" s="19">
        <f>IFERROR(C19*'Resumen semanal'!O$2/$E19,0)</f>
        <v>0.2742857142857143</v>
      </c>
      <c r="H19" s="19">
        <f>IFERROR(D19*'Resumen semanal'!P$2/$E19,0)</f>
        <v>0.44571428571428579</v>
      </c>
    </row>
    <row r="20" spans="1:8" x14ac:dyDescent="0.2">
      <c r="A20" s="73"/>
      <c r="B20" s="17">
        <f>IFERROR((VLOOKUP('Resumen semanal'!$D85,'Resumen semanal'!$AM$3:$AU$1001,2,0)/100*'Resumen semanal'!$E85),0)</f>
        <v>0.1</v>
      </c>
      <c r="C20" s="17">
        <f>IFERROR((VLOOKUP('Resumen semanal'!$D85,'Resumen semanal'!$AM$3:$AU$1001,3,0)/100*'Resumen semanal'!$E85),0)</f>
        <v>0.75</v>
      </c>
      <c r="D20" s="17">
        <f>IFERROR((VLOOKUP('Resumen semanal'!$D85,'Resumen semanal'!$AM$3:$AU$1001,7,0)/100*'Resumen semanal'!$E85),0)</f>
        <v>1.2093862815884477</v>
      </c>
      <c r="E20" s="18">
        <f>IFERROR((VLOOKUP('Resumen semanal'!$D85,'Resumen semanal'!$AM$3:$AU$1001,9,0)/100*'Resumen semanal'!$E85),0)</f>
        <v>11.5</v>
      </c>
      <c r="F20" s="19">
        <f>IFERROR(B20*'Resumen semanal'!N$2/$E20,0)</f>
        <v>7.8260869565217397E-2</v>
      </c>
      <c r="G20" s="19">
        <f>IFERROR(C20*'Resumen semanal'!O$2/$E20,0)</f>
        <v>0.2608695652173913</v>
      </c>
      <c r="H20" s="19">
        <f>IFERROR(D20*'Resumen semanal'!P$2/$E20,0)</f>
        <v>0.42065609794380793</v>
      </c>
    </row>
    <row r="21" spans="1:8" x14ac:dyDescent="0.2">
      <c r="A21" s="73"/>
      <c r="B21" s="17">
        <f>IFERROR((VLOOKUP('Resumen semanal'!$D86,'Resumen semanal'!$AM$3:$AU$1001,2,0)/100*'Resumen semanal'!$E86),0)</f>
        <v>5</v>
      </c>
      <c r="C21" s="17">
        <f>IFERROR((VLOOKUP('Resumen semanal'!$D86,'Resumen semanal'!$AM$3:$AU$1001,3,0)/100*'Resumen semanal'!$E86),0)</f>
        <v>0</v>
      </c>
      <c r="D21" s="17">
        <f>IFERROR((VLOOKUP('Resumen semanal'!$D86,'Resumen semanal'!$AM$3:$AU$1001,7,0)/100*'Resumen semanal'!$E86),0)</f>
        <v>0</v>
      </c>
      <c r="E21" s="18">
        <f>IFERROR((VLOOKUP('Resumen semanal'!$D86,'Resumen semanal'!$AM$3:$AU$1001,9,0)/100*'Resumen semanal'!$E86),0)</f>
        <v>45</v>
      </c>
      <c r="F21" s="19">
        <f>IFERROR(B21*'Resumen semanal'!N$2/$E21,0)</f>
        <v>1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semanal'!$D87,'Resumen semanal'!$AM$3:$AU$1001,2,0)/100*'Resumen semanal'!$E87),0)</f>
        <v>0</v>
      </c>
      <c r="C22" s="17">
        <f>IFERROR((VLOOKUP('Resumen semanal'!$D87,'Resumen semanal'!$AM$3:$AU$1001,3,0)/100*'Resumen semanal'!$E87),0)</f>
        <v>0</v>
      </c>
      <c r="D22" s="17">
        <f>IFERROR((VLOOKUP('Resumen semanal'!$D87,'Resumen semanal'!$AM$3:$AU$1001,7,0)/100*'Resumen semanal'!$E87),0)</f>
        <v>0</v>
      </c>
      <c r="E22" s="18">
        <f>IFERROR((VLOOKUP('Resumen semanal'!$D87,'Resumen semanal'!$AM$3:$AU$1001,9,0)/100*'Resumen semanal'!$E87),0)</f>
        <v>0</v>
      </c>
      <c r="F22" s="19">
        <f>IFERROR(B22*'Resumen semanal'!N$2/$E22,0)</f>
        <v>0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semanal'!$D88,'Resumen semanal'!$AM$3:$AU$1001,2,0)/100*'Resumen semanal'!$E88),0)</f>
        <v>0</v>
      </c>
      <c r="C23" s="17">
        <f>IFERROR((VLOOKUP('Resumen semanal'!$D88,'Resumen semanal'!$AM$3:$AU$1001,3,0)/100*'Resumen semanal'!$E88),0)</f>
        <v>0</v>
      </c>
      <c r="D23" s="17">
        <f>IFERROR((VLOOKUP('Resumen semanal'!$D88,'Resumen semanal'!$AM$3:$AU$1001,7,0)/100*'Resumen semanal'!$E88),0)</f>
        <v>0</v>
      </c>
      <c r="E23" s="18">
        <f>IFERROR((VLOOKUP('Resumen semanal'!$D88,'Resumen semanal'!$AM$3:$AU$1001,9,0)/100*'Resumen semanal'!$E88),0)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semanal'!$D89,'Resumen semanal'!$AM$3:$AU$1001,2,0)/100*'Resumen semanal'!$E89),0)</f>
        <v>0</v>
      </c>
      <c r="C24" s="17">
        <f>IFERROR((VLOOKUP('Resumen semanal'!$D89,'Resumen semanal'!$AM$3:$AU$1001,3,0)/100*'Resumen semanal'!$E89),0)</f>
        <v>0</v>
      </c>
      <c r="D24" s="17">
        <f>IFERROR((VLOOKUP('Resumen semanal'!$D89,'Resumen semanal'!$AM$3:$AU$1001,7,0)/100*'Resumen semanal'!$E89),0)</f>
        <v>0</v>
      </c>
      <c r="E24" s="18">
        <f>IFERROR((VLOOKUP('Resumen semanal'!$D89,'Resumen semanal'!$AM$3:$AU$1001,9,0)/100*'Resumen semanal'!$E89),0)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semanal'!$D90,'Resumen semanal'!$AM$3:$AU$1001,2,0)/100*'Resumen semanal'!$E90),0)</f>
        <v>0</v>
      </c>
      <c r="C25" s="17">
        <f>IFERROR((VLOOKUP('Resumen semanal'!$D90,'Resumen semanal'!$AM$3:$AU$1001,3,0)/100*'Resumen semanal'!$E90),0)</f>
        <v>0</v>
      </c>
      <c r="D25" s="17">
        <f>IFERROR((VLOOKUP('Resumen semanal'!$D90,'Resumen semanal'!$AM$3:$AU$1001,7,0)/100*'Resumen semanal'!$E90),0)</f>
        <v>0</v>
      </c>
      <c r="E25" s="18">
        <f>IFERROR((VLOOKUP('Resumen semanal'!$D90,'Resumen semanal'!$AM$3:$AU$1001,9,0)/100*'Resumen semanal'!$E90),0)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semanal'!$D91,'Resumen semanal'!$AM$3:$AU$1001,2,0)/100*'Resumen semanal'!$E91),0)</f>
        <v>0</v>
      </c>
      <c r="C26" s="17">
        <f>IFERROR((VLOOKUP('Resumen semanal'!$D91,'Resumen semanal'!$AM$3:$AU$1001,3,0)/100*'Resumen semanal'!$E91),0)</f>
        <v>0</v>
      </c>
      <c r="D26" s="17">
        <f>IFERROR((VLOOKUP('Resumen semanal'!$D91,'Resumen semanal'!$AM$3:$AU$1001,7,0)/100*'Resumen semanal'!$E91),0)</f>
        <v>0</v>
      </c>
      <c r="E26" s="18">
        <f>IFERROR((VLOOKUP('Resumen semanal'!$D91,'Resumen semanal'!$AM$3:$AU$1001,9,0)/100*'Resumen semanal'!$E91),0)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23.060000000000002</v>
      </c>
      <c r="C27" s="15">
        <f>SUM(C17:C26)</f>
        <v>45.07</v>
      </c>
      <c r="D27" s="15">
        <f>SUM(D17:D26)</f>
        <v>17.419386281588448</v>
      </c>
      <c r="E27" s="20">
        <f>SUM(E17:E26)</f>
        <v>467.64</v>
      </c>
      <c r="F27" s="16">
        <f>IFERROR(B27*'Resumen semanal'!N$2/$E27,0)</f>
        <v>0.4438029253271748</v>
      </c>
      <c r="G27" s="16">
        <f>IFERROR(C27*'Resumen semanal'!O$2/$E27,0)</f>
        <v>0.38551022153793518</v>
      </c>
      <c r="H27" s="16">
        <f>IFERROR(D27*'Resumen semanal'!P$2/$E27,0)</f>
        <v>0.14899825747659268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semanal'!$F82,'Resumen semanal'!$AM$3:$AU$1001,2,0)/100*'Resumen semanal'!$G82),0)</f>
        <v>17.760000000000002</v>
      </c>
      <c r="C31" s="17">
        <f>IFERROR((VLOOKUP('Resumen semanal'!$F82,'Resumen semanal'!$AM$3:$AU$1001,3,0)/100*'Resumen semanal'!$G82),0)</f>
        <v>41.6</v>
      </c>
      <c r="D31" s="17">
        <f>IFERROR((VLOOKUP('Resumen semanal'!$F82,'Resumen semanal'!$AM$3:$AU$1001,7,0)/100*'Resumen semanal'!$G82),0)</f>
        <v>0</v>
      </c>
      <c r="E31" s="18">
        <f>IFERROR((VLOOKUP('Resumen semanal'!$F82,'Resumen semanal'!$AM$3:$AU$1001,9,0)/100*'Resumen semanal'!$G82),0)</f>
        <v>326.23999999999995</v>
      </c>
      <c r="F31" s="19">
        <f>IFERROR(B31*'Resumen semanal'!N$2/$E31,0)</f>
        <v>0.48994605198626784</v>
      </c>
      <c r="G31" s="19">
        <f>IFERROR(C31*'Resumen semanal'!O$2/$E31,0)</f>
        <v>0.51005394801373227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semanal'!$F83,'Resumen semanal'!$AM$3:$AU$1001,2,0)/100*'Resumen semanal'!$G83),0)</f>
        <v>0.08</v>
      </c>
      <c r="C32" s="17">
        <f>IFERROR((VLOOKUP('Resumen semanal'!$F83,'Resumen semanal'!$AM$3:$AU$1001,3,0)/100*'Resumen semanal'!$G83),0)</f>
        <v>2</v>
      </c>
      <c r="D32" s="17">
        <f>IFERROR((VLOOKUP('Resumen semanal'!$F83,'Resumen semanal'!$AM$3:$AU$1001,7,0)/100*'Resumen semanal'!$G83),0)</f>
        <v>15.04</v>
      </c>
      <c r="E32" s="18">
        <f>IFERROR((VLOOKUP('Resumen semanal'!$F83,'Resumen semanal'!$AM$3:$AU$1001,9,0)/100*'Resumen semanal'!$G83),0)</f>
        <v>74.400000000000006</v>
      </c>
      <c r="F32" s="19">
        <f>IFERROR(B32*'Resumen semanal'!N$2/$E32,0)</f>
        <v>9.6774193548387084E-3</v>
      </c>
      <c r="G32" s="19">
        <f>IFERROR(C32*'Resumen semanal'!O$2/$E32,0)</f>
        <v>0.1075268817204301</v>
      </c>
      <c r="H32" s="19">
        <f>IFERROR(D32*'Resumen semanal'!P$2/$E32,0)</f>
        <v>0.80860215053763429</v>
      </c>
    </row>
    <row r="33" spans="1:8" x14ac:dyDescent="0.2">
      <c r="A33" s="73"/>
      <c r="B33" s="17">
        <f>IFERROR((VLOOKUP('Resumen semanal'!$F84,'Resumen semanal'!$AM$3:$AU$1001,2,0)/100*'Resumen semanal'!$G84),0)</f>
        <v>0.12</v>
      </c>
      <c r="C33" s="17">
        <f>IFERROR((VLOOKUP('Resumen semanal'!$F84,'Resumen semanal'!$AM$3:$AU$1001,3,0)/100*'Resumen semanal'!$G84),0)</f>
        <v>0.72</v>
      </c>
      <c r="D33" s="17">
        <f>IFERROR((VLOOKUP('Resumen semanal'!$F84,'Resumen semanal'!$AM$3:$AU$1001,7,0)/100*'Resumen semanal'!$G84),0)</f>
        <v>1.1700000000000002</v>
      </c>
      <c r="E33" s="18">
        <f>IFERROR((VLOOKUP('Resumen semanal'!$F84,'Resumen semanal'!$AM$3:$AU$1001,9,0)/100*'Resumen semanal'!$G84),0)</f>
        <v>10.5</v>
      </c>
      <c r="F33" s="19">
        <f>IFERROR(B33*'Resumen semanal'!N$2/$E33,0)</f>
        <v>0.10285714285714287</v>
      </c>
      <c r="G33" s="19">
        <f>IFERROR(C33*'Resumen semanal'!O$2/$E33,0)</f>
        <v>0.2742857142857143</v>
      </c>
      <c r="H33" s="19">
        <f>IFERROR(D33*'Resumen semanal'!P$2/$E33,0)</f>
        <v>0.44571428571428579</v>
      </c>
    </row>
    <row r="34" spans="1:8" x14ac:dyDescent="0.2">
      <c r="A34" s="73"/>
      <c r="B34" s="17">
        <f>IFERROR((VLOOKUP('Resumen semanal'!$F85,'Resumen semanal'!$AM$3:$AU$1001,2,0)/100*'Resumen semanal'!$G85),0)</f>
        <v>0.1</v>
      </c>
      <c r="C34" s="17">
        <f>IFERROR((VLOOKUP('Resumen semanal'!$F85,'Resumen semanal'!$AM$3:$AU$1001,3,0)/100*'Resumen semanal'!$G85),0)</f>
        <v>0.75</v>
      </c>
      <c r="D34" s="17">
        <f>IFERROR((VLOOKUP('Resumen semanal'!$F85,'Resumen semanal'!$AM$3:$AU$1001,7,0)/100*'Resumen semanal'!$G85),0)</f>
        <v>1.2093862815884477</v>
      </c>
      <c r="E34" s="18">
        <f>IFERROR((VLOOKUP('Resumen semanal'!$F85,'Resumen semanal'!$AM$3:$AU$1001,9,0)/100*'Resumen semanal'!$G85),0)</f>
        <v>11.5</v>
      </c>
      <c r="F34" s="19">
        <f>IFERROR(B34*'Resumen semanal'!N$2/$E34,0)</f>
        <v>7.8260869565217397E-2</v>
      </c>
      <c r="G34" s="19">
        <f>IFERROR(C34*'Resumen semanal'!O$2/$E34,0)</f>
        <v>0.2608695652173913</v>
      </c>
      <c r="H34" s="19">
        <f>IFERROR(D34*'Resumen semanal'!P$2/$E34,0)</f>
        <v>0.42065609794380793</v>
      </c>
    </row>
    <row r="35" spans="1:8" x14ac:dyDescent="0.2">
      <c r="A35" s="73"/>
      <c r="B35" s="17">
        <f>IFERROR((VLOOKUP('Resumen semanal'!$F86,'Resumen semanal'!$AM$3:$AU$1001,2,0)/100*'Resumen semanal'!$G86),0)</f>
        <v>5</v>
      </c>
      <c r="C35" s="17">
        <f>IFERROR((VLOOKUP('Resumen semanal'!$F86,'Resumen semanal'!$AM$3:$AU$1001,3,0)/100*'Resumen semanal'!$G86),0)</f>
        <v>0</v>
      </c>
      <c r="D35" s="17">
        <f>IFERROR((VLOOKUP('Resumen semanal'!$F86,'Resumen semanal'!$AM$3:$AU$1001,7,0)/100*'Resumen semanal'!$G86),0)</f>
        <v>0</v>
      </c>
      <c r="E35" s="18">
        <f>IFERROR((VLOOKUP('Resumen semanal'!$F86,'Resumen semanal'!$AM$3:$AU$1001,9,0)/100*'Resumen semanal'!$G86),0)</f>
        <v>45</v>
      </c>
      <c r="F35" s="19">
        <f>IFERROR(B35*'Resumen semanal'!N$2/$E35,0)</f>
        <v>1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semanal'!$F87,'Resumen semanal'!$AM$3:$AU$1001,2,0)/100*'Resumen semanal'!$G87),0)</f>
        <v>0</v>
      </c>
      <c r="C36" s="17">
        <f>IFERROR((VLOOKUP('Resumen semanal'!$F87,'Resumen semanal'!$AM$3:$AU$1001,3,0)/100*'Resumen semanal'!$G87),0)</f>
        <v>0</v>
      </c>
      <c r="D36" s="17">
        <f>IFERROR((VLOOKUP('Resumen semanal'!$F87,'Resumen semanal'!$AM$3:$AU$1001,7,0)/100*'Resumen semanal'!$G87),0)</f>
        <v>0</v>
      </c>
      <c r="E36" s="18">
        <f>IFERROR((VLOOKUP('Resumen semanal'!$F87,'Resumen semanal'!$AM$3:$AU$1001,9,0)/100*'Resumen semanal'!$G87),0)</f>
        <v>0</v>
      </c>
      <c r="F36" s="19">
        <f>IFERROR(B36*'Resumen semanal'!N$2/$E36,0)</f>
        <v>0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semanal'!$F88,'Resumen semanal'!$AM$3:$AU$1001,2,0)/100*'Resumen semanal'!$G88),0)</f>
        <v>0</v>
      </c>
      <c r="C37" s="17">
        <f>IFERROR((VLOOKUP('Resumen semanal'!$F88,'Resumen semanal'!$AM$3:$AU$1001,3,0)/100*'Resumen semanal'!$G88),0)</f>
        <v>0</v>
      </c>
      <c r="D37" s="17">
        <f>IFERROR((VLOOKUP('Resumen semanal'!$F88,'Resumen semanal'!$AM$3:$AU$1001,7,0)/100*'Resumen semanal'!$G88),0)</f>
        <v>0</v>
      </c>
      <c r="E37" s="18">
        <f>IFERROR((VLOOKUP('Resumen semanal'!$F88,'Resumen semanal'!$AM$3:$AU$1001,9,0)/100*'Resumen semanal'!$G88),0)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semanal'!$F89,'Resumen semanal'!$AM$3:$AU$1001,2,0)/100*'Resumen semanal'!$G89),0)</f>
        <v>0</v>
      </c>
      <c r="C38" s="17">
        <f>IFERROR((VLOOKUP('Resumen semanal'!$F89,'Resumen semanal'!$AM$3:$AU$1001,3,0)/100*'Resumen semanal'!$G89),0)</f>
        <v>0</v>
      </c>
      <c r="D38" s="17">
        <f>IFERROR((VLOOKUP('Resumen semanal'!$F89,'Resumen semanal'!$AM$3:$AU$1001,7,0)/100*'Resumen semanal'!$G89),0)</f>
        <v>0</v>
      </c>
      <c r="E38" s="18">
        <f>IFERROR((VLOOKUP('Resumen semanal'!$F89,'Resumen semanal'!$AM$3:$AU$1001,9,0)/100*'Resumen semanal'!$G89),0)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semanal'!$F90,'Resumen semanal'!$AM$3:$AU$1001,2,0)/100*'Resumen semanal'!$G90),0)</f>
        <v>0</v>
      </c>
      <c r="C39" s="17">
        <f>IFERROR((VLOOKUP('Resumen semanal'!$F90,'Resumen semanal'!$AM$3:$AU$1001,3,0)/100*'Resumen semanal'!$G90),0)</f>
        <v>0</v>
      </c>
      <c r="D39" s="17">
        <f>IFERROR((VLOOKUP('Resumen semanal'!$F90,'Resumen semanal'!$AM$3:$AU$1001,7,0)/100*'Resumen semanal'!$G90),0)</f>
        <v>0</v>
      </c>
      <c r="E39" s="18">
        <f>IFERROR((VLOOKUP('Resumen semanal'!$F90,'Resumen semanal'!$AM$3:$AU$1001,9,0)/100*'Resumen semanal'!$G90),0)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semanal'!$F91,'Resumen semanal'!$AM$3:$AU$1001,2,0)/100*'Resumen semanal'!$G91),0)</f>
        <v>0</v>
      </c>
      <c r="C40" s="17">
        <f>IFERROR((VLOOKUP('Resumen semanal'!$F91,'Resumen semanal'!$AM$3:$AU$1001,3,0)/100*'Resumen semanal'!$G91),0)</f>
        <v>0</v>
      </c>
      <c r="D40" s="17">
        <f>IFERROR((VLOOKUP('Resumen semanal'!$F91,'Resumen semanal'!$AM$3:$AU$1001,7,0)/100*'Resumen semanal'!$G91),0)</f>
        <v>0</v>
      </c>
      <c r="E40" s="18">
        <f>IFERROR((VLOOKUP('Resumen semanal'!$F91,'Resumen semanal'!$AM$3:$AU$1001,9,0)/100*'Resumen semanal'!$G91),0)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23.060000000000002</v>
      </c>
      <c r="C41" s="15">
        <f>SUM(C31:C40)</f>
        <v>45.07</v>
      </c>
      <c r="D41" s="15">
        <f>SUM(D31:D40)</f>
        <v>17.419386281588448</v>
      </c>
      <c r="E41" s="20">
        <f>SUM(E31:E40)</f>
        <v>467.64</v>
      </c>
      <c r="F41" s="16">
        <f>IFERROR(B41*'Resumen semanal'!N$2/$E41,0)</f>
        <v>0.4438029253271748</v>
      </c>
      <c r="G41" s="16">
        <f>IFERROR(C41*'Resumen semanal'!O$2/$E41,0)</f>
        <v>0.38551022153793518</v>
      </c>
      <c r="H41" s="16">
        <f>IFERROR(D41*'Resumen semanal'!P$2/$E41,0)</f>
        <v>0.14899825747659268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semanal'!$H82,'Resumen semanal'!$AM$3:$AU$1001,2,0)/100*'Resumen semanal'!$I82),0)</f>
        <v>0.3</v>
      </c>
      <c r="C45" s="17">
        <f>IFERROR((VLOOKUP('Resumen semanal'!$H82,'Resumen semanal'!$AM$3:$AU$1001,3,0)/100*'Resumen semanal'!$I82),0)</f>
        <v>0.90000000000000013</v>
      </c>
      <c r="D45" s="17">
        <f>IFERROR((VLOOKUP('Resumen semanal'!$H82,'Resumen semanal'!$AM$3:$AU$1001,7,0)/100*'Resumen semanal'!$I82),0)</f>
        <v>8</v>
      </c>
      <c r="E45" s="18">
        <f>IFERROR((VLOOKUP('Resumen semanal'!$H82,'Resumen semanal'!$AM$3:$AU$1001,9,0)/100*'Resumen semanal'!$I82),0)</f>
        <v>39</v>
      </c>
      <c r="F45" s="19">
        <f>IFERROR(B45*'Resumen semanal'!N$2/$E45,0)</f>
        <v>6.9230769230769221E-2</v>
      </c>
      <c r="G45" s="19">
        <f>IFERROR(C45*'Resumen semanal'!O$2/$E45,0)</f>
        <v>9.2307692307692327E-2</v>
      </c>
      <c r="H45" s="19">
        <f>IFERROR(D45*'Resumen semanal'!P$2/$E45,0)</f>
        <v>0.82051282051282048</v>
      </c>
    </row>
    <row r="46" spans="1:8" x14ac:dyDescent="0.2">
      <c r="A46" s="73"/>
      <c r="B46" s="17">
        <f>IFERROR((VLOOKUP('Resumen semanal'!$H83,'Resumen semanal'!$AM$3:$AU$1001,2,0)/100*'Resumen semanal'!$I83),0)</f>
        <v>0</v>
      </c>
      <c r="C46" s="17">
        <f>IFERROR((VLOOKUP('Resumen semanal'!$H83,'Resumen semanal'!$AM$3:$AU$1001,3,0)/100*'Resumen semanal'!$I83),0)</f>
        <v>0</v>
      </c>
      <c r="D46" s="17">
        <f>IFERROR((VLOOKUP('Resumen semanal'!$H83,'Resumen semanal'!$AM$3:$AU$1001,7,0)/100*'Resumen semanal'!$I83),0)</f>
        <v>0</v>
      </c>
      <c r="E46" s="18">
        <f>IFERROR((VLOOKUP('Resumen semanal'!$H83,'Resumen semanal'!$AM$3:$AU$1001,9,0)/100*'Resumen semanal'!$I83),0)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semanal'!$H84,'Resumen semanal'!$AM$3:$AU$1001,2,0)/100*'Resumen semanal'!$I84),0)</f>
        <v>0</v>
      </c>
      <c r="C47" s="17">
        <f>IFERROR((VLOOKUP('Resumen semanal'!$H84,'Resumen semanal'!$AM$3:$AU$1001,3,0)/100*'Resumen semanal'!$I84),0)</f>
        <v>0</v>
      </c>
      <c r="D47" s="17">
        <f>IFERROR((VLOOKUP('Resumen semanal'!$H84,'Resumen semanal'!$AM$3:$AU$1001,7,0)/100*'Resumen semanal'!$I84),0)</f>
        <v>0</v>
      </c>
      <c r="E47" s="18">
        <f>IFERROR((VLOOKUP('Resumen semanal'!$H84,'Resumen semanal'!$AM$3:$AU$1001,9,0)/100*'Resumen semanal'!$I84),0)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semanal'!$H85,'Resumen semanal'!$AM$3:$AU$1001,2,0)/100*'Resumen semanal'!$I85),0)</f>
        <v>0</v>
      </c>
      <c r="C48" s="17">
        <f>IFERROR((VLOOKUP('Resumen semanal'!$H85,'Resumen semanal'!$AM$3:$AU$1001,3,0)/100*'Resumen semanal'!$I85),0)</f>
        <v>0</v>
      </c>
      <c r="D48" s="17">
        <f>IFERROR((VLOOKUP('Resumen semanal'!$H85,'Resumen semanal'!$AM$3:$AU$1001,7,0)/100*'Resumen semanal'!$I85),0)</f>
        <v>0</v>
      </c>
      <c r="E48" s="18">
        <f>IFERROR((VLOOKUP('Resumen semanal'!$H85,'Resumen semanal'!$AM$3:$AU$1001,9,0)/100*'Resumen semanal'!$I85),0)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semanal'!$H86,'Resumen semanal'!$AM$3:$AU$1001,2,0)/100*'Resumen semanal'!$I86),0)</f>
        <v>0</v>
      </c>
      <c r="C49" s="17">
        <f>IFERROR((VLOOKUP('Resumen semanal'!$H86,'Resumen semanal'!$AM$3:$AU$1001,3,0)/100*'Resumen semanal'!$I86),0)</f>
        <v>0</v>
      </c>
      <c r="D49" s="17">
        <f>IFERROR((VLOOKUP('Resumen semanal'!$H86,'Resumen semanal'!$AM$3:$AU$1001,7,0)/100*'Resumen semanal'!$I86),0)</f>
        <v>0</v>
      </c>
      <c r="E49" s="18">
        <f>IFERROR((VLOOKUP('Resumen semanal'!$H86,'Resumen semanal'!$AM$3:$AU$1001,9,0)/100*'Resumen semanal'!$I86),0)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semanal'!$H87,'Resumen semanal'!$AM$3:$AU$1001,2,0)/100*'Resumen semanal'!$I87),0)</f>
        <v>0</v>
      </c>
      <c r="C50" s="17">
        <f>IFERROR((VLOOKUP('Resumen semanal'!$H87,'Resumen semanal'!$AM$3:$AU$1001,3,0)/100*'Resumen semanal'!$I87),0)</f>
        <v>0</v>
      </c>
      <c r="D50" s="17">
        <f>IFERROR((VLOOKUP('Resumen semanal'!$H87,'Resumen semanal'!$AM$3:$AU$1001,7,0)/100*'Resumen semanal'!$I87),0)</f>
        <v>0</v>
      </c>
      <c r="E50" s="18">
        <f>IFERROR((VLOOKUP('Resumen semanal'!$H87,'Resumen semanal'!$AM$3:$AU$1001,9,0)/100*'Resumen semanal'!$I87),0)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semanal'!$H88,'Resumen semanal'!$AM$3:$AU$1001,2,0)/100*'Resumen semanal'!$I88),0)</f>
        <v>0</v>
      </c>
      <c r="C51" s="17">
        <f>IFERROR((VLOOKUP('Resumen semanal'!$H88,'Resumen semanal'!$AM$3:$AU$1001,3,0)/100*'Resumen semanal'!$I88),0)</f>
        <v>0</v>
      </c>
      <c r="D51" s="17">
        <f>IFERROR((VLOOKUP('Resumen semanal'!$H88,'Resumen semanal'!$AM$3:$AU$1001,7,0)/100*'Resumen semanal'!$I88),0)</f>
        <v>0</v>
      </c>
      <c r="E51" s="18">
        <f>IFERROR((VLOOKUP('Resumen semanal'!$H88,'Resumen semanal'!$AM$3:$AU$1001,9,0)/100*'Resumen semanal'!$I88),0)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semanal'!$H89,'Resumen semanal'!$AM$3:$AU$1001,2,0)/100*'Resumen semanal'!$I89),0)</f>
        <v>0</v>
      </c>
      <c r="C52" s="17">
        <f>IFERROR((VLOOKUP('Resumen semanal'!$H89,'Resumen semanal'!$AM$3:$AU$1001,3,0)/100*'Resumen semanal'!$I89),0)</f>
        <v>0</v>
      </c>
      <c r="D52" s="17">
        <f>IFERROR((VLOOKUP('Resumen semanal'!$H89,'Resumen semanal'!$AM$3:$AU$1001,7,0)/100*'Resumen semanal'!$I89),0)</f>
        <v>0</v>
      </c>
      <c r="E52" s="18">
        <f>IFERROR((VLOOKUP('Resumen semanal'!$H89,'Resumen semanal'!$AM$3:$AU$1001,9,0)/100*'Resumen semanal'!$I89),0)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semanal'!$H90,'Resumen semanal'!$AM$3:$AU$1001,2,0)/100*'Resumen semanal'!$I90),0)</f>
        <v>0</v>
      </c>
      <c r="C53" s="17">
        <f>IFERROR((VLOOKUP('Resumen semanal'!$H90,'Resumen semanal'!$AM$3:$AU$1001,3,0)/100*'Resumen semanal'!$I90),0)</f>
        <v>0</v>
      </c>
      <c r="D53" s="17">
        <f>IFERROR((VLOOKUP('Resumen semanal'!$H90,'Resumen semanal'!$AM$3:$AU$1001,7,0)/100*'Resumen semanal'!$I90),0)</f>
        <v>0</v>
      </c>
      <c r="E53" s="18">
        <f>IFERROR((VLOOKUP('Resumen semanal'!$H90,'Resumen semanal'!$AM$3:$AU$1001,9,0)/100*'Resumen semanal'!$I90),0)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semanal'!$H91,'Resumen semanal'!$AM$3:$AU$1001,2,0)/100*'Resumen semanal'!$I91),0)</f>
        <v>0</v>
      </c>
      <c r="C54" s="17">
        <f>IFERROR((VLOOKUP('Resumen semanal'!$H91,'Resumen semanal'!$AM$3:$AU$1001,3,0)/100*'Resumen semanal'!$I91),0)</f>
        <v>0</v>
      </c>
      <c r="D54" s="17">
        <f>IFERROR((VLOOKUP('Resumen semanal'!$H91,'Resumen semanal'!$AM$3:$AU$1001,7,0)/100*'Resumen semanal'!$I91),0)</f>
        <v>0</v>
      </c>
      <c r="E54" s="18">
        <f>IFERROR((VLOOKUP('Resumen semanal'!$H91,'Resumen semanal'!$AM$3:$AU$1001,9,0)/100*'Resumen semanal'!$I91),0)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0.3</v>
      </c>
      <c r="C55" s="15">
        <f>SUM(C45:C54)</f>
        <v>0.90000000000000013</v>
      </c>
      <c r="D55" s="15">
        <f>SUM(D45:D54)</f>
        <v>8</v>
      </c>
      <c r="E55" s="20">
        <f>SUM(E45:E54)</f>
        <v>39</v>
      </c>
      <c r="F55" s="16">
        <f>IFERROR(B55*'Resumen semanal'!N$2/$E55,0)</f>
        <v>6.9230769230769221E-2</v>
      </c>
      <c r="G55" s="16">
        <f>IFERROR(C55*'Resumen semanal'!O$2/$E55,0)</f>
        <v>9.2307692307692327E-2</v>
      </c>
      <c r="H55" s="16">
        <f>IFERROR(D55*'Resumen semanal'!P$2/$E55,0)</f>
        <v>0.82051282051282048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1" priority="1" operator="greaterThan">
      <formula>30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A83F-0108-2444-AC17-EDD215F845B4}">
  <dimension ref="A1:H55"/>
  <sheetViews>
    <sheetView showGridLines="0" topLeftCell="A34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semanal'!$B96,'Resumen semanal'!$AM$3:$AU$1001,2,0)/100*'Resumen semanal'!$C96),0)</f>
        <v>2.8373702422145324</v>
      </c>
      <c r="C3" s="17">
        <f>IFERROR((VLOOKUP('Resumen semanal'!$B96,'Resumen semanal'!$AM$3:$AU$1001,3,0)/100*'Resumen semanal'!$C96),0)</f>
        <v>3.8062283737024223</v>
      </c>
      <c r="D3" s="17">
        <f>IFERROR((VLOOKUP('Resumen semanal'!$B96,'Resumen semanal'!$AM$3:$AU$1001,7,0)/100*'Resumen semanal'!$C96),0)</f>
        <v>17.093425605536332</v>
      </c>
      <c r="E3" s="18">
        <f>IFERROR((VLOOKUP('Resumen semanal'!$B96,'Resumen semanal'!$AM$3:$AU$1001,9,0)/100*'Resumen semanal'!$C96),0)</f>
        <v>125.95155709342558</v>
      </c>
      <c r="F3" s="19">
        <f>IFERROR(B3*'Resumen semanal'!N$2/$E3,0)</f>
        <v>0.20274725274725275</v>
      </c>
      <c r="G3" s="19">
        <f>IFERROR(C3*'Resumen semanal'!O$2/$E3,0)</f>
        <v>0.12087912087912091</v>
      </c>
      <c r="H3" s="19">
        <f>IFERROR(D3*'Resumen semanal'!P$2/$E3,0)</f>
        <v>0.54285714285714293</v>
      </c>
    </row>
    <row r="4" spans="1:8" x14ac:dyDescent="0.2">
      <c r="A4" s="73"/>
      <c r="B4" s="17">
        <f>IFERROR((VLOOKUP('Resumen semanal'!$B97,'Resumen semanal'!$AM$3:$AU$1001,2,0)/100*'Resumen semanal'!$C97),0)</f>
        <v>7.5471698113207548</v>
      </c>
      <c r="C4" s="17">
        <f>IFERROR((VLOOKUP('Resumen semanal'!$B97,'Resumen semanal'!$AM$3:$AU$1001,3,0)/100*'Resumen semanal'!$C97),0)</f>
        <v>20.754716981132077</v>
      </c>
      <c r="D4" s="17">
        <f>IFERROR((VLOOKUP('Resumen semanal'!$B97,'Resumen semanal'!$AM$3:$AU$1001,7,0)/100*'Resumen semanal'!$C97),0)</f>
        <v>0</v>
      </c>
      <c r="E4" s="18">
        <f>IFERROR((VLOOKUP('Resumen semanal'!$B97,'Resumen semanal'!$AM$3:$AU$1001,9,0)/100*'Resumen semanal'!$C97),0)</f>
        <v>158.49056603773585</v>
      </c>
      <c r="F4" s="19">
        <f>IFERROR(B4*'Resumen semanal'!N$2/$E4,0)</f>
        <v>0.4285714285714286</v>
      </c>
      <c r="G4" s="19">
        <f>IFERROR(C4*'Resumen semanal'!O$2/$E4,0)</f>
        <v>0.52380952380952384</v>
      </c>
      <c r="H4" s="19">
        <f>IFERROR(D4*'Resumen semanal'!P$2/$E4,0)</f>
        <v>0</v>
      </c>
    </row>
    <row r="5" spans="1:8" x14ac:dyDescent="0.2">
      <c r="A5" s="73"/>
      <c r="B5" s="17">
        <f>IFERROR((VLOOKUP('Resumen semanal'!$B98,'Resumen semanal'!$AM$3:$AU$1001,2,0)/100*'Resumen semanal'!$C98),0)</f>
        <v>13.188405797101449</v>
      </c>
      <c r="C5" s="17">
        <f>IFERROR((VLOOKUP('Resumen semanal'!$B98,'Resumen semanal'!$AM$3:$AU$1001,3,0)/100*'Resumen semanal'!$C98),0)</f>
        <v>6.2173913043478262</v>
      </c>
      <c r="D5" s="17">
        <f>IFERROR((VLOOKUP('Resumen semanal'!$B98,'Resumen semanal'!$AM$3:$AU$1001,7,0)/100*'Resumen semanal'!$C98),0)</f>
        <v>9.9855072463768106</v>
      </c>
      <c r="E5" s="18">
        <f>IFERROR((VLOOKUP('Resumen semanal'!$B98,'Resumen semanal'!$AM$3:$AU$1001,9,0)/100*'Resumen semanal'!$C98),0)</f>
        <v>192.17391304347828</v>
      </c>
      <c r="F5" s="19">
        <f>IFERROR(B5*'Resumen semanal'!N$2/$E5,0)</f>
        <v>0.61764705882352933</v>
      </c>
      <c r="G5" s="19">
        <f>IFERROR(C5*'Resumen semanal'!O$2/$E5,0)</f>
        <v>0.12941176470588234</v>
      </c>
      <c r="H5" s="19">
        <f>IFERROR(D5*'Resumen semanal'!P$2/$E5,0)</f>
        <v>0.20784313725490192</v>
      </c>
    </row>
    <row r="6" spans="1:8" x14ac:dyDescent="0.2">
      <c r="A6" s="73"/>
      <c r="B6" s="17">
        <f>IFERROR((VLOOKUP('Resumen semanal'!$B99,'Resumen semanal'!$AM$3:$AU$1001,2,0)/100*'Resumen semanal'!$C99),0)</f>
        <v>0</v>
      </c>
      <c r="C6" s="17">
        <f>IFERROR((VLOOKUP('Resumen semanal'!$B99,'Resumen semanal'!$AM$3:$AU$1001,3,0)/100*'Resumen semanal'!$C99),0)</f>
        <v>0</v>
      </c>
      <c r="D6" s="17">
        <f>IFERROR((VLOOKUP('Resumen semanal'!$B99,'Resumen semanal'!$AM$3:$AU$1001,7,0)/100*'Resumen semanal'!$C99),0)</f>
        <v>0</v>
      </c>
      <c r="E6" s="18">
        <f>IFERROR((VLOOKUP('Resumen semanal'!$B99,'Resumen semanal'!$AM$3:$AU$1001,9,0)/100*'Resumen semanal'!$C99),0)</f>
        <v>0</v>
      </c>
      <c r="F6" s="19">
        <f>IFERROR(B6*'Resumen semanal'!N$2/$E6,0)</f>
        <v>0</v>
      </c>
      <c r="G6" s="19">
        <f>IFERROR(C6*'Resumen semanal'!O$2/$E6,0)</f>
        <v>0</v>
      </c>
      <c r="H6" s="19">
        <f>IFERROR(D6*'Resumen semanal'!P$2/$E6,0)</f>
        <v>0</v>
      </c>
    </row>
    <row r="7" spans="1:8" x14ac:dyDescent="0.2">
      <c r="A7" s="73"/>
      <c r="B7" s="17">
        <f>IFERROR((VLOOKUP('Resumen semanal'!$B100,'Resumen semanal'!$AM$3:$AU$1001,2,0)/100*'Resumen semanal'!$C100),0)</f>
        <v>0</v>
      </c>
      <c r="C7" s="17">
        <f>IFERROR((VLOOKUP('Resumen semanal'!$B100,'Resumen semanal'!$AM$3:$AU$1001,3,0)/100*'Resumen semanal'!$C100),0)</f>
        <v>0</v>
      </c>
      <c r="D7" s="17">
        <f>IFERROR((VLOOKUP('Resumen semanal'!$B100,'Resumen semanal'!$AM$3:$AU$1001,7,0)/100*'Resumen semanal'!$C100),0)</f>
        <v>0</v>
      </c>
      <c r="E7" s="18">
        <f>IFERROR((VLOOKUP('Resumen semanal'!$B100,'Resumen semanal'!$AM$3:$AU$1001,9,0)/100*'Resumen semanal'!$C100),0)</f>
        <v>0</v>
      </c>
      <c r="F7" s="19">
        <f>IFERROR(B7*'Resumen semanal'!N$2/$E7,0)</f>
        <v>0</v>
      </c>
      <c r="G7" s="19">
        <f>IFERROR(C7*'Resumen semanal'!O$2/$E7,0)</f>
        <v>0</v>
      </c>
      <c r="H7" s="19">
        <f>IFERROR(D7*'Resumen semanal'!P$2/$E7,0)</f>
        <v>0</v>
      </c>
    </row>
    <row r="8" spans="1:8" x14ac:dyDescent="0.2">
      <c r="A8" s="73"/>
      <c r="B8" s="17">
        <f>IFERROR((VLOOKUP('Resumen semanal'!$B101,'Resumen semanal'!$AM$3:$AU$1001,2,0)/100*'Resumen semanal'!$C101),0)</f>
        <v>0</v>
      </c>
      <c r="C8" s="17">
        <f>IFERROR((VLOOKUP('Resumen semanal'!$B101,'Resumen semanal'!$AM$3:$AU$1001,3,0)/100*'Resumen semanal'!$C101),0)</f>
        <v>0</v>
      </c>
      <c r="D8" s="17">
        <f>IFERROR((VLOOKUP('Resumen semanal'!$B101,'Resumen semanal'!$AM$3:$AU$1001,7,0)/100*'Resumen semanal'!$C101),0)</f>
        <v>0</v>
      </c>
      <c r="E8" s="18">
        <f>IFERROR((VLOOKUP('Resumen semanal'!$B101,'Resumen semanal'!$AM$3:$AU$1001,9,0)/100*'Resumen semanal'!$C101),0)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semanal'!$B102,'Resumen semanal'!$AM$3:$AU$1001,2,0)/100*'Resumen semanal'!$C102),0)</f>
        <v>0</v>
      </c>
      <c r="C9" s="17">
        <f>IFERROR((VLOOKUP('Resumen semanal'!$B102,'Resumen semanal'!$AM$3:$AU$1001,3,0)/100*'Resumen semanal'!$C102),0)</f>
        <v>0</v>
      </c>
      <c r="D9" s="17">
        <f>IFERROR((VLOOKUP('Resumen semanal'!$B102,'Resumen semanal'!$AM$3:$AU$1001,7,0)/100*'Resumen semanal'!$C102),0)</f>
        <v>0</v>
      </c>
      <c r="E9" s="18">
        <f>IFERROR((VLOOKUP('Resumen semanal'!$B102,'Resumen semanal'!$AM$3:$AU$1001,9,0)/100*'Resumen semanal'!$C102),0)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semanal'!$B103,'Resumen semanal'!$AM$3:$AU$1001,2,0)/100*'Resumen semanal'!$C103),0)</f>
        <v>0</v>
      </c>
      <c r="C10" s="17">
        <f>IFERROR((VLOOKUP('Resumen semanal'!$B103,'Resumen semanal'!$AM$3:$AU$1001,3,0)/100*'Resumen semanal'!$C103),0)</f>
        <v>0</v>
      </c>
      <c r="D10" s="17">
        <f>IFERROR((VLOOKUP('Resumen semanal'!$B103,'Resumen semanal'!$AM$3:$AU$1001,7,0)/100*'Resumen semanal'!$C103),0)</f>
        <v>0</v>
      </c>
      <c r="E10" s="18">
        <f>IFERROR((VLOOKUP('Resumen semanal'!$B103,'Resumen semanal'!$AM$3:$AU$1001,9,0)/100*'Resumen semanal'!$C103),0)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semanal'!$B104,'Resumen semanal'!$AM$3:$AU$1001,2,0)/100*'Resumen semanal'!$C104),0)</f>
        <v>0</v>
      </c>
      <c r="C11" s="17">
        <f>IFERROR((VLOOKUP('Resumen semanal'!$B104,'Resumen semanal'!$AM$3:$AU$1001,3,0)/100*'Resumen semanal'!$C104),0)</f>
        <v>0</v>
      </c>
      <c r="D11" s="17">
        <f>IFERROR((VLOOKUP('Resumen semanal'!$B104,'Resumen semanal'!$AM$3:$AU$1001,7,0)/100*'Resumen semanal'!$C104),0)</f>
        <v>0</v>
      </c>
      <c r="E11" s="18">
        <f>IFERROR((VLOOKUP('Resumen semanal'!$B104,'Resumen semanal'!$AM$3:$AU$1001,9,0)/100*'Resumen semanal'!$C104),0)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semanal'!$B105,'Resumen semanal'!$AM$3:$AU$1001,2,0)/100*'Resumen semanal'!$C105),0)</f>
        <v>0</v>
      </c>
      <c r="C12" s="17">
        <f>IFERROR((VLOOKUP('Resumen semanal'!$B105,'Resumen semanal'!$AM$3:$AU$1001,3,0)/100*'Resumen semanal'!$C105),0)</f>
        <v>0</v>
      </c>
      <c r="D12" s="17">
        <f>IFERROR((VLOOKUP('Resumen semanal'!$B105,'Resumen semanal'!$AM$3:$AU$1001,7,0)/100*'Resumen semanal'!$C105),0)</f>
        <v>0</v>
      </c>
      <c r="E12" s="18">
        <f>IFERROR((VLOOKUP('Resumen semanal'!$B105,'Resumen semanal'!$AM$3:$AU$1001,9,0)/100*'Resumen semanal'!$C105),0)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23.572945850636735</v>
      </c>
      <c r="C13" s="15">
        <f>SUM(C3:C12)</f>
        <v>30.778336659182322</v>
      </c>
      <c r="D13" s="15">
        <f>SUM(D3:D12)</f>
        <v>27.078932851913144</v>
      </c>
      <c r="E13" s="20">
        <f>SUM(E3:E12)</f>
        <v>476.6160361746397</v>
      </c>
      <c r="F13" s="16">
        <f>IFERROR(B13*'Resumen semanal'!N$2/$E13,0)</f>
        <v>0.44513087381305205</v>
      </c>
      <c r="G13" s="16">
        <f>IFERROR(C13*'Resumen semanal'!O$2/$E13,0)</f>
        <v>0.25830718501384747</v>
      </c>
      <c r="H13" s="16">
        <f>IFERROR(D13*'Resumen semanal'!P$2/$E13,0)</f>
        <v>0.22725993921019469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semanal'!$D96,'Resumen semanal'!$AM$3:$AU$1001,2,0)/100*'Resumen semanal'!$E96),0)</f>
        <v>6.5705128205128203</v>
      </c>
      <c r="C17" s="17">
        <f>IFERROR((VLOOKUP('Resumen semanal'!$D96,'Resumen semanal'!$AM$3:$AU$1001,3,0)/100*'Resumen semanal'!$E96),0)</f>
        <v>40.064102564102562</v>
      </c>
      <c r="D17" s="17">
        <f>IFERROR((VLOOKUP('Resumen semanal'!$D96,'Resumen semanal'!$AM$3:$AU$1001,7,0)/100*'Resumen semanal'!$E96),0)</f>
        <v>0.32051282051282048</v>
      </c>
      <c r="E17" s="18">
        <f>IFERROR((VLOOKUP('Resumen semanal'!$D96,'Resumen semanal'!$AM$3:$AU$1001,9,0)/100*'Resumen semanal'!$E96),0)</f>
        <v>227.5641025641026</v>
      </c>
      <c r="F17" s="19">
        <f>IFERROR(B17*'Resumen semanal'!N$2/$E17,0)</f>
        <v>0.2598591549295774</v>
      </c>
      <c r="G17" s="19">
        <f>IFERROR(C17*'Resumen semanal'!O$2/$E17,0)</f>
        <v>0.7042253521126759</v>
      </c>
      <c r="H17" s="19">
        <f>IFERROR(D17*'Resumen semanal'!P$2/$E17,0)</f>
        <v>5.633802816901407E-3</v>
      </c>
    </row>
    <row r="18" spans="1:8" x14ac:dyDescent="0.2">
      <c r="A18" s="73"/>
      <c r="B18" s="17">
        <f>IFERROR((VLOOKUP('Resumen semanal'!$D97,'Resumen semanal'!$AM$3:$AU$1001,2,0)/100*'Resumen semanal'!$E97),0)</f>
        <v>9.5890410958904102</v>
      </c>
      <c r="C18" s="17">
        <f>IFERROR((VLOOKUP('Resumen semanal'!$D97,'Resumen semanal'!$AM$3:$AU$1001,3,0)/100*'Resumen semanal'!$E97),0)</f>
        <v>1.5068493150684932</v>
      </c>
      <c r="D18" s="17">
        <f>IFERROR((VLOOKUP('Resumen semanal'!$D97,'Resumen semanal'!$AM$3:$AU$1001,7,0)/100*'Resumen semanal'!$E97),0)</f>
        <v>15.479452054794521</v>
      </c>
      <c r="E18" s="18">
        <f>IFERROR((VLOOKUP('Resumen semanal'!$D97,'Resumen semanal'!$AM$3:$AU$1001,9,0)/100*'Resumen semanal'!$E97),0)</f>
        <v>165.75342465753423</v>
      </c>
      <c r="F18" s="19">
        <f>IFERROR(B18*'Resumen semanal'!N$2/$E18,0)</f>
        <v>0.52066115702479343</v>
      </c>
      <c r="G18" s="19">
        <f>IFERROR(C18*'Resumen semanal'!O$2/$E18,0)</f>
        <v>3.6363636363636369E-2</v>
      </c>
      <c r="H18" s="19">
        <f>IFERROR(D18*'Resumen semanal'!P$2/$E18,0)</f>
        <v>0.37355371900826451</v>
      </c>
    </row>
    <row r="19" spans="1:8" x14ac:dyDescent="0.2">
      <c r="A19" s="73"/>
      <c r="B19" s="17">
        <f>IFERROR((VLOOKUP('Resumen semanal'!$D98,'Resumen semanal'!$AM$3:$AU$1001,2,0)/100*'Resumen semanal'!$E98),0)</f>
        <v>0.1</v>
      </c>
      <c r="C19" s="17">
        <f>IFERROR((VLOOKUP('Resumen semanal'!$D98,'Resumen semanal'!$AM$3:$AU$1001,3,0)/100*'Resumen semanal'!$E98),0)</f>
        <v>0.75</v>
      </c>
      <c r="D19" s="17">
        <f>IFERROR((VLOOKUP('Resumen semanal'!$D98,'Resumen semanal'!$AM$3:$AU$1001,7,0)/100*'Resumen semanal'!$E98),0)</f>
        <v>1.2093862815884477</v>
      </c>
      <c r="E19" s="18">
        <f>IFERROR((VLOOKUP('Resumen semanal'!$D98,'Resumen semanal'!$AM$3:$AU$1001,9,0)/100*'Resumen semanal'!$E98),0)</f>
        <v>11.5</v>
      </c>
      <c r="F19" s="19">
        <f>IFERROR(B19*'Resumen semanal'!N$2/$E19,0)</f>
        <v>7.8260869565217397E-2</v>
      </c>
      <c r="G19" s="19">
        <f>IFERROR(C19*'Resumen semanal'!O$2/$E19,0)</f>
        <v>0.2608695652173913</v>
      </c>
      <c r="H19" s="19">
        <f>IFERROR(D19*'Resumen semanal'!P$2/$E19,0)</f>
        <v>0.42065609794380793</v>
      </c>
    </row>
    <row r="20" spans="1:8" x14ac:dyDescent="0.2">
      <c r="A20" s="73"/>
      <c r="B20" s="17">
        <f>IFERROR((VLOOKUP('Resumen semanal'!$D99,'Resumen semanal'!$AM$3:$AU$1001,2,0)/100*'Resumen semanal'!$E99),0)</f>
        <v>5</v>
      </c>
      <c r="C20" s="17">
        <f>IFERROR((VLOOKUP('Resumen semanal'!$D99,'Resumen semanal'!$AM$3:$AU$1001,3,0)/100*'Resumen semanal'!$E99),0)</f>
        <v>0</v>
      </c>
      <c r="D20" s="17">
        <f>IFERROR((VLOOKUP('Resumen semanal'!$D99,'Resumen semanal'!$AM$3:$AU$1001,7,0)/100*'Resumen semanal'!$E99),0)</f>
        <v>0</v>
      </c>
      <c r="E20" s="18">
        <f>IFERROR((VLOOKUP('Resumen semanal'!$D99,'Resumen semanal'!$AM$3:$AU$1001,9,0)/100*'Resumen semanal'!$E99),0)</f>
        <v>45</v>
      </c>
      <c r="F20" s="19">
        <f>IFERROR(B20*'Resumen semanal'!N$2/$E20,0)</f>
        <v>1</v>
      </c>
      <c r="G20" s="19">
        <f>IFERROR(C20*'Resumen semanal'!O$2/$E20,0)</f>
        <v>0</v>
      </c>
      <c r="H20" s="19">
        <f>IFERROR(D20*'Resumen semanal'!P$2/$E20,0)</f>
        <v>0</v>
      </c>
    </row>
    <row r="21" spans="1:8" x14ac:dyDescent="0.2">
      <c r="A21" s="73"/>
      <c r="B21" s="17">
        <f>IFERROR((VLOOKUP('Resumen semanal'!$D100,'Resumen semanal'!$AM$3:$AU$1001,2,0)/100*'Resumen semanal'!$E100),0)</f>
        <v>0</v>
      </c>
      <c r="C21" s="17">
        <f>IFERROR((VLOOKUP('Resumen semanal'!$D100,'Resumen semanal'!$AM$3:$AU$1001,3,0)/100*'Resumen semanal'!$E100),0)</f>
        <v>0</v>
      </c>
      <c r="D21" s="17">
        <f>IFERROR((VLOOKUP('Resumen semanal'!$D100,'Resumen semanal'!$AM$3:$AU$1001,7,0)/100*'Resumen semanal'!$E100),0)</f>
        <v>0</v>
      </c>
      <c r="E21" s="18">
        <f>IFERROR((VLOOKUP('Resumen semanal'!$D100,'Resumen semanal'!$AM$3:$AU$1001,9,0)/100*'Resumen semanal'!$E100),0)</f>
        <v>0</v>
      </c>
      <c r="F21" s="19">
        <f>IFERROR(B21*'Resumen semanal'!N$2/$E21,0)</f>
        <v>0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semanal'!$D101,'Resumen semanal'!$AM$3:$AU$1001,2,0)/100*'Resumen semanal'!$E101),0)</f>
        <v>0</v>
      </c>
      <c r="C22" s="17">
        <f>IFERROR((VLOOKUP('Resumen semanal'!$D101,'Resumen semanal'!$AM$3:$AU$1001,3,0)/100*'Resumen semanal'!$E101),0)</f>
        <v>0</v>
      </c>
      <c r="D22" s="17">
        <f>IFERROR((VLOOKUP('Resumen semanal'!$D101,'Resumen semanal'!$AM$3:$AU$1001,7,0)/100*'Resumen semanal'!$E101),0)</f>
        <v>0</v>
      </c>
      <c r="E22" s="18">
        <f>IFERROR((VLOOKUP('Resumen semanal'!$D101,'Resumen semanal'!$AM$3:$AU$1001,9,0)/100*'Resumen semanal'!$E101),0)</f>
        <v>0</v>
      </c>
      <c r="F22" s="19">
        <f>IFERROR(B22*'Resumen semanal'!N$2/$E22,0)</f>
        <v>0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semanal'!$D102,'Resumen semanal'!$AM$3:$AU$1001,2,0)/100*'Resumen semanal'!$E102),0)</f>
        <v>0</v>
      </c>
      <c r="C23" s="17">
        <f>IFERROR((VLOOKUP('Resumen semanal'!$D102,'Resumen semanal'!$AM$3:$AU$1001,3,0)/100*'Resumen semanal'!$E102),0)</f>
        <v>0</v>
      </c>
      <c r="D23" s="17">
        <f>IFERROR((VLOOKUP('Resumen semanal'!$D102,'Resumen semanal'!$AM$3:$AU$1001,7,0)/100*'Resumen semanal'!$E102),0)</f>
        <v>0</v>
      </c>
      <c r="E23" s="18">
        <f>IFERROR((VLOOKUP('Resumen semanal'!$D102,'Resumen semanal'!$AM$3:$AU$1001,9,0)/100*'Resumen semanal'!$E102),0)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semanal'!$D103,'Resumen semanal'!$AM$3:$AU$1001,2,0)/100*'Resumen semanal'!$E103),0)</f>
        <v>0</v>
      </c>
      <c r="C24" s="17">
        <f>IFERROR((VLOOKUP('Resumen semanal'!$D103,'Resumen semanal'!$AM$3:$AU$1001,3,0)/100*'Resumen semanal'!$E103),0)</f>
        <v>0</v>
      </c>
      <c r="D24" s="17">
        <f>IFERROR((VLOOKUP('Resumen semanal'!$D103,'Resumen semanal'!$AM$3:$AU$1001,7,0)/100*'Resumen semanal'!$E103),0)</f>
        <v>0</v>
      </c>
      <c r="E24" s="18">
        <f>IFERROR((VLOOKUP('Resumen semanal'!$D103,'Resumen semanal'!$AM$3:$AU$1001,9,0)/100*'Resumen semanal'!$E103),0)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semanal'!$D104,'Resumen semanal'!$AM$3:$AU$1001,2,0)/100*'Resumen semanal'!$E104),0)</f>
        <v>0</v>
      </c>
      <c r="C25" s="17">
        <f>IFERROR((VLOOKUP('Resumen semanal'!$D104,'Resumen semanal'!$AM$3:$AU$1001,3,0)/100*'Resumen semanal'!$E104),0)</f>
        <v>0</v>
      </c>
      <c r="D25" s="17">
        <f>IFERROR((VLOOKUP('Resumen semanal'!$D104,'Resumen semanal'!$AM$3:$AU$1001,7,0)/100*'Resumen semanal'!$E104),0)</f>
        <v>0</v>
      </c>
      <c r="E25" s="18">
        <f>IFERROR((VLOOKUP('Resumen semanal'!$D104,'Resumen semanal'!$AM$3:$AU$1001,9,0)/100*'Resumen semanal'!$E104),0)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semanal'!$D105,'Resumen semanal'!$AM$3:$AU$1001,2,0)/100*'Resumen semanal'!$E105),0)</f>
        <v>0</v>
      </c>
      <c r="C26" s="17">
        <f>IFERROR((VLOOKUP('Resumen semanal'!$D105,'Resumen semanal'!$AM$3:$AU$1001,3,0)/100*'Resumen semanal'!$E105),0)</f>
        <v>0</v>
      </c>
      <c r="D26" s="17">
        <f>IFERROR((VLOOKUP('Resumen semanal'!$D105,'Resumen semanal'!$AM$3:$AU$1001,7,0)/100*'Resumen semanal'!$E105),0)</f>
        <v>0</v>
      </c>
      <c r="E26" s="18">
        <f>IFERROR((VLOOKUP('Resumen semanal'!$D105,'Resumen semanal'!$AM$3:$AU$1001,9,0)/100*'Resumen semanal'!$E105),0)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21.259553916403231</v>
      </c>
      <c r="C27" s="15">
        <f>SUM(C17:C26)</f>
        <v>42.320951879171055</v>
      </c>
      <c r="D27" s="15">
        <f>SUM(D17:D26)</f>
        <v>17.009351156895789</v>
      </c>
      <c r="E27" s="20">
        <f>SUM(E17:E26)</f>
        <v>449.81752722163685</v>
      </c>
      <c r="F27" s="16">
        <f>IFERROR(B27*'Resumen semanal'!N$2/$E27,0)</f>
        <v>0.42536356115210433</v>
      </c>
      <c r="G27" s="16">
        <f>IFERROR(C27*'Resumen semanal'!O$2/$E27,0)</f>
        <v>0.3763388424686121</v>
      </c>
      <c r="H27" s="16">
        <f>IFERROR(D27*'Resumen semanal'!P$2/$E27,0)</f>
        <v>0.15125556589096484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semanal'!$F96,'Resumen semanal'!$AM$3:$AU$1001,2,0)/100*'Resumen semanal'!$G96),0)</f>
        <v>11.607142857142858</v>
      </c>
      <c r="C31" s="17">
        <f>IFERROR((VLOOKUP('Resumen semanal'!$F96,'Resumen semanal'!$AM$3:$AU$1001,3,0)/100*'Resumen semanal'!$G96),0)</f>
        <v>29.464285714285719</v>
      </c>
      <c r="D31" s="17">
        <f>IFERROR((VLOOKUP('Resumen semanal'!$F96,'Resumen semanal'!$AM$3:$AU$1001,7,0)/100*'Resumen semanal'!$G96),0)</f>
        <v>9.7321428571428577</v>
      </c>
      <c r="E31" s="18">
        <f>IFERROR((VLOOKUP('Resumen semanal'!$F96,'Resumen semanal'!$AM$3:$AU$1001,9,0)/100*'Resumen semanal'!$G96),0)</f>
        <v>271.42857142857139</v>
      </c>
      <c r="F31" s="19">
        <f>IFERROR(B31*'Resumen semanal'!N$2/$E31,0)</f>
        <v>0.38486842105263169</v>
      </c>
      <c r="G31" s="19">
        <f>IFERROR(C31*'Resumen semanal'!O$2/$E31,0)</f>
        <v>0.4342105263157896</v>
      </c>
      <c r="H31" s="19">
        <f>IFERROR(D31*'Resumen semanal'!P$2/$E31,0)</f>
        <v>0.14342105263157898</v>
      </c>
    </row>
    <row r="32" spans="1:8" x14ac:dyDescent="0.2">
      <c r="A32" s="73"/>
      <c r="B32" s="17">
        <f>IFERROR((VLOOKUP('Resumen semanal'!$F97,'Resumen semanal'!$AM$3:$AU$1001,2,0)/100*'Resumen semanal'!$G97),0)</f>
        <v>9.5890410958904102</v>
      </c>
      <c r="C32" s="17">
        <f>IFERROR((VLOOKUP('Resumen semanal'!$F97,'Resumen semanal'!$AM$3:$AU$1001,3,0)/100*'Resumen semanal'!$G97),0)</f>
        <v>1.5068493150684932</v>
      </c>
      <c r="D32" s="17">
        <f>IFERROR((VLOOKUP('Resumen semanal'!$F97,'Resumen semanal'!$AM$3:$AU$1001,7,0)/100*'Resumen semanal'!$G97),0)</f>
        <v>15.479452054794521</v>
      </c>
      <c r="E32" s="18">
        <f>IFERROR((VLOOKUP('Resumen semanal'!$F97,'Resumen semanal'!$AM$3:$AU$1001,9,0)/100*'Resumen semanal'!$G97),0)</f>
        <v>165.75342465753423</v>
      </c>
      <c r="F32" s="19">
        <f>IFERROR(B32*'Resumen semanal'!N$2/$E32,0)</f>
        <v>0.52066115702479343</v>
      </c>
      <c r="G32" s="19">
        <f>IFERROR(C32*'Resumen semanal'!O$2/$E32,0)</f>
        <v>3.6363636363636369E-2</v>
      </c>
      <c r="H32" s="19">
        <f>IFERROR(D32*'Resumen semanal'!P$2/$E32,0)</f>
        <v>0.37355371900826451</v>
      </c>
    </row>
    <row r="33" spans="1:8" x14ac:dyDescent="0.2">
      <c r="A33" s="73"/>
      <c r="B33" s="17">
        <f>IFERROR((VLOOKUP('Resumen semanal'!$F98,'Resumen semanal'!$AM$3:$AU$1001,2,0)/100*'Resumen semanal'!$G98),0)</f>
        <v>0.1</v>
      </c>
      <c r="C33" s="17">
        <f>IFERROR((VLOOKUP('Resumen semanal'!$F98,'Resumen semanal'!$AM$3:$AU$1001,3,0)/100*'Resumen semanal'!$G98),0)</f>
        <v>0.75</v>
      </c>
      <c r="D33" s="17">
        <f>IFERROR((VLOOKUP('Resumen semanal'!$F98,'Resumen semanal'!$AM$3:$AU$1001,7,0)/100*'Resumen semanal'!$G98),0)</f>
        <v>1.2093862815884477</v>
      </c>
      <c r="E33" s="18">
        <f>IFERROR((VLOOKUP('Resumen semanal'!$F98,'Resumen semanal'!$AM$3:$AU$1001,9,0)/100*'Resumen semanal'!$G98),0)</f>
        <v>11.5</v>
      </c>
      <c r="F33" s="19">
        <f>IFERROR(B33*'Resumen semanal'!N$2/$E33,0)</f>
        <v>7.8260869565217397E-2</v>
      </c>
      <c r="G33" s="19">
        <f>IFERROR(C33*'Resumen semanal'!O$2/$E33,0)</f>
        <v>0.2608695652173913</v>
      </c>
      <c r="H33" s="19">
        <f>IFERROR(D33*'Resumen semanal'!P$2/$E33,0)</f>
        <v>0.42065609794380793</v>
      </c>
    </row>
    <row r="34" spans="1:8" x14ac:dyDescent="0.2">
      <c r="A34" s="73"/>
      <c r="B34" s="17">
        <f>IFERROR((VLOOKUP('Resumen semanal'!$F99,'Resumen semanal'!$AM$3:$AU$1001,2,0)/100*'Resumen semanal'!$G99),0)</f>
        <v>5</v>
      </c>
      <c r="C34" s="17">
        <f>IFERROR((VLOOKUP('Resumen semanal'!$F99,'Resumen semanal'!$AM$3:$AU$1001,3,0)/100*'Resumen semanal'!$G99),0)</f>
        <v>0</v>
      </c>
      <c r="D34" s="17">
        <f>IFERROR((VLOOKUP('Resumen semanal'!$F99,'Resumen semanal'!$AM$3:$AU$1001,7,0)/100*'Resumen semanal'!$G99),0)</f>
        <v>0</v>
      </c>
      <c r="E34" s="18">
        <f>IFERROR((VLOOKUP('Resumen semanal'!$F99,'Resumen semanal'!$AM$3:$AU$1001,9,0)/100*'Resumen semanal'!$G99),0)</f>
        <v>45</v>
      </c>
      <c r="F34" s="19">
        <f>IFERROR(B34*'Resumen semanal'!N$2/$E34,0)</f>
        <v>1</v>
      </c>
      <c r="G34" s="19">
        <f>IFERROR(C34*'Resumen semanal'!O$2/$E34,0)</f>
        <v>0</v>
      </c>
      <c r="H34" s="19">
        <f>IFERROR(D34*'Resumen semanal'!P$2/$E34,0)</f>
        <v>0</v>
      </c>
    </row>
    <row r="35" spans="1:8" x14ac:dyDescent="0.2">
      <c r="A35" s="73"/>
      <c r="B35" s="17">
        <f>IFERROR((VLOOKUP('Resumen semanal'!$F100,'Resumen semanal'!$AM$3:$AU$1001,2,0)/100*'Resumen semanal'!$G100),0)</f>
        <v>0</v>
      </c>
      <c r="C35" s="17">
        <f>IFERROR((VLOOKUP('Resumen semanal'!$F100,'Resumen semanal'!$AM$3:$AU$1001,3,0)/100*'Resumen semanal'!$G100),0)</f>
        <v>0</v>
      </c>
      <c r="D35" s="17">
        <f>IFERROR((VLOOKUP('Resumen semanal'!$F100,'Resumen semanal'!$AM$3:$AU$1001,7,0)/100*'Resumen semanal'!$G100),0)</f>
        <v>0</v>
      </c>
      <c r="E35" s="18">
        <f>IFERROR((VLOOKUP('Resumen semanal'!$F100,'Resumen semanal'!$AM$3:$AU$1001,9,0)/100*'Resumen semanal'!$G100),0)</f>
        <v>0</v>
      </c>
      <c r="F35" s="19">
        <f>IFERROR(B35*'Resumen semanal'!N$2/$E35,0)</f>
        <v>0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semanal'!$F101,'Resumen semanal'!$AM$3:$AU$1001,2,0)/100*'Resumen semanal'!$G101),0)</f>
        <v>0</v>
      </c>
      <c r="C36" s="17">
        <f>IFERROR((VLOOKUP('Resumen semanal'!$F101,'Resumen semanal'!$AM$3:$AU$1001,3,0)/100*'Resumen semanal'!$G101),0)</f>
        <v>0</v>
      </c>
      <c r="D36" s="17">
        <f>IFERROR((VLOOKUP('Resumen semanal'!$F101,'Resumen semanal'!$AM$3:$AU$1001,7,0)/100*'Resumen semanal'!$G101),0)</f>
        <v>0</v>
      </c>
      <c r="E36" s="18">
        <f>IFERROR((VLOOKUP('Resumen semanal'!$F101,'Resumen semanal'!$AM$3:$AU$1001,9,0)/100*'Resumen semanal'!$G101),0)</f>
        <v>0</v>
      </c>
      <c r="F36" s="19">
        <f>IFERROR(B36*'Resumen semanal'!N$2/$E36,0)</f>
        <v>0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semanal'!$F102,'Resumen semanal'!$AM$3:$AU$1001,2,0)/100*'Resumen semanal'!$G102),0)</f>
        <v>0</v>
      </c>
      <c r="C37" s="17">
        <f>IFERROR((VLOOKUP('Resumen semanal'!$F102,'Resumen semanal'!$AM$3:$AU$1001,3,0)/100*'Resumen semanal'!$G102),0)</f>
        <v>0</v>
      </c>
      <c r="D37" s="17">
        <f>IFERROR((VLOOKUP('Resumen semanal'!$F102,'Resumen semanal'!$AM$3:$AU$1001,7,0)/100*'Resumen semanal'!$G102),0)</f>
        <v>0</v>
      </c>
      <c r="E37" s="18">
        <f>IFERROR((VLOOKUP('Resumen semanal'!$F102,'Resumen semanal'!$AM$3:$AU$1001,9,0)/100*'Resumen semanal'!$G102),0)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semanal'!$F103,'Resumen semanal'!$AM$3:$AU$1001,2,0)/100*'Resumen semanal'!$G103),0)</f>
        <v>0</v>
      </c>
      <c r="C38" s="17">
        <f>IFERROR((VLOOKUP('Resumen semanal'!$F103,'Resumen semanal'!$AM$3:$AU$1001,3,0)/100*'Resumen semanal'!$G103),0)</f>
        <v>0</v>
      </c>
      <c r="D38" s="17">
        <f>IFERROR((VLOOKUP('Resumen semanal'!$F103,'Resumen semanal'!$AM$3:$AU$1001,7,0)/100*'Resumen semanal'!$G103),0)</f>
        <v>0</v>
      </c>
      <c r="E38" s="18">
        <f>IFERROR((VLOOKUP('Resumen semanal'!$F103,'Resumen semanal'!$AM$3:$AU$1001,9,0)/100*'Resumen semanal'!$G103),0)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semanal'!$F104,'Resumen semanal'!$AM$3:$AU$1001,2,0)/100*'Resumen semanal'!$G104),0)</f>
        <v>0</v>
      </c>
      <c r="C39" s="17">
        <f>IFERROR((VLOOKUP('Resumen semanal'!$F104,'Resumen semanal'!$AM$3:$AU$1001,3,0)/100*'Resumen semanal'!$G104),0)</f>
        <v>0</v>
      </c>
      <c r="D39" s="17">
        <f>IFERROR((VLOOKUP('Resumen semanal'!$F104,'Resumen semanal'!$AM$3:$AU$1001,7,0)/100*'Resumen semanal'!$G104),0)</f>
        <v>0</v>
      </c>
      <c r="E39" s="18">
        <f>IFERROR((VLOOKUP('Resumen semanal'!$F104,'Resumen semanal'!$AM$3:$AU$1001,9,0)/100*'Resumen semanal'!$G104),0)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semanal'!$F105,'Resumen semanal'!$AM$3:$AU$1001,2,0)/100*'Resumen semanal'!$G105),0)</f>
        <v>0</v>
      </c>
      <c r="C40" s="17">
        <f>IFERROR((VLOOKUP('Resumen semanal'!$F105,'Resumen semanal'!$AM$3:$AU$1001,3,0)/100*'Resumen semanal'!$G105),0)</f>
        <v>0</v>
      </c>
      <c r="D40" s="17">
        <f>IFERROR((VLOOKUP('Resumen semanal'!$F105,'Resumen semanal'!$AM$3:$AU$1001,7,0)/100*'Resumen semanal'!$G105),0)</f>
        <v>0</v>
      </c>
      <c r="E40" s="18">
        <f>IFERROR((VLOOKUP('Resumen semanal'!$F105,'Resumen semanal'!$AM$3:$AU$1001,9,0)/100*'Resumen semanal'!$G105),0)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26.296183953033271</v>
      </c>
      <c r="C41" s="15">
        <f>SUM(C31:C40)</f>
        <v>31.721135029354212</v>
      </c>
      <c r="D41" s="15">
        <f>SUM(D31:D40)</f>
        <v>26.420981193525826</v>
      </c>
      <c r="E41" s="20">
        <f>SUM(E31:E40)</f>
        <v>493.68199608610564</v>
      </c>
      <c r="F41" s="16">
        <f>IFERROR(B41*'Resumen semanal'!N$2/$E41,0)</f>
        <v>0.47938887270262404</v>
      </c>
      <c r="G41" s="16">
        <f>IFERROR(C41*'Resumen semanal'!O$2/$E41,0)</f>
        <v>0.25701674584723211</v>
      </c>
      <c r="H41" s="16">
        <f>IFERROR(D41*'Resumen semanal'!P$2/$E41,0)</f>
        <v>0.21407287608614842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semanal'!$H96,'Resumen semanal'!$AM$3:$AU$1001,2,0)/100*'Resumen semanal'!$I96),0)</f>
        <v>14.210526315789474</v>
      </c>
      <c r="C45" s="17">
        <f>IFERROR((VLOOKUP('Resumen semanal'!$H96,'Resumen semanal'!$AM$3:$AU$1001,3,0)/100*'Resumen semanal'!$I96),0)</f>
        <v>4.0263157894736841</v>
      </c>
      <c r="D45" s="17">
        <f>IFERROR((VLOOKUP('Resumen semanal'!$H96,'Resumen semanal'!$AM$3:$AU$1001,7,0)/100*'Resumen semanal'!$I96),0)</f>
        <v>7.2631578947368443</v>
      </c>
      <c r="E45" s="18">
        <f>IFERROR((VLOOKUP('Resumen semanal'!$H96,'Resumen semanal'!$AM$3:$AU$1001,9,0)/100*'Resumen semanal'!$I96),0)</f>
        <v>177.63157894736844</v>
      </c>
      <c r="F45" s="19">
        <f>IFERROR(B45*'Resumen semanal'!N$2/$E45,0)</f>
        <v>0.72</v>
      </c>
      <c r="G45" s="19">
        <f>IFERROR(C45*'Resumen semanal'!O$2/$E45,0)</f>
        <v>9.0666666666666659E-2</v>
      </c>
      <c r="H45" s="19">
        <f>IFERROR(D45*'Resumen semanal'!P$2/$E45,0)</f>
        <v>0.16355555555555559</v>
      </c>
    </row>
    <row r="46" spans="1:8" x14ac:dyDescent="0.2">
      <c r="A46" s="73"/>
      <c r="B46" s="17">
        <f>IFERROR((VLOOKUP('Resumen semanal'!$H97,'Resumen semanal'!$AM$3:$AU$1001,2,0)/100*'Resumen semanal'!$I97),0)</f>
        <v>0</v>
      </c>
      <c r="C46" s="17">
        <f>IFERROR((VLOOKUP('Resumen semanal'!$H97,'Resumen semanal'!$AM$3:$AU$1001,3,0)/100*'Resumen semanal'!$I97),0)</f>
        <v>0</v>
      </c>
      <c r="D46" s="17">
        <f>IFERROR((VLOOKUP('Resumen semanal'!$H97,'Resumen semanal'!$AM$3:$AU$1001,7,0)/100*'Resumen semanal'!$I97),0)</f>
        <v>0</v>
      </c>
      <c r="E46" s="18">
        <f>IFERROR((VLOOKUP('Resumen semanal'!$H97,'Resumen semanal'!$AM$3:$AU$1001,9,0)/100*'Resumen semanal'!$I97),0)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semanal'!$H98,'Resumen semanal'!$AM$3:$AU$1001,2,0)/100*'Resumen semanal'!$I98),0)</f>
        <v>0</v>
      </c>
      <c r="C47" s="17">
        <f>IFERROR((VLOOKUP('Resumen semanal'!$H98,'Resumen semanal'!$AM$3:$AU$1001,3,0)/100*'Resumen semanal'!$I98),0)</f>
        <v>0</v>
      </c>
      <c r="D47" s="17">
        <f>IFERROR((VLOOKUP('Resumen semanal'!$H98,'Resumen semanal'!$AM$3:$AU$1001,7,0)/100*'Resumen semanal'!$I98),0)</f>
        <v>0</v>
      </c>
      <c r="E47" s="18">
        <f>IFERROR((VLOOKUP('Resumen semanal'!$H98,'Resumen semanal'!$AM$3:$AU$1001,9,0)/100*'Resumen semanal'!$I98),0)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semanal'!$H99,'Resumen semanal'!$AM$3:$AU$1001,2,0)/100*'Resumen semanal'!$I99),0)</f>
        <v>0</v>
      </c>
      <c r="C48" s="17">
        <f>IFERROR((VLOOKUP('Resumen semanal'!$H99,'Resumen semanal'!$AM$3:$AU$1001,3,0)/100*'Resumen semanal'!$I99),0)</f>
        <v>0</v>
      </c>
      <c r="D48" s="17">
        <f>IFERROR((VLOOKUP('Resumen semanal'!$H99,'Resumen semanal'!$AM$3:$AU$1001,7,0)/100*'Resumen semanal'!$I99),0)</f>
        <v>0</v>
      </c>
      <c r="E48" s="18">
        <f>IFERROR((VLOOKUP('Resumen semanal'!$H99,'Resumen semanal'!$AM$3:$AU$1001,9,0)/100*'Resumen semanal'!$I99),0)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semanal'!$H100,'Resumen semanal'!$AM$3:$AU$1001,2,0)/100*'Resumen semanal'!$I100),0)</f>
        <v>0</v>
      </c>
      <c r="C49" s="17">
        <f>IFERROR((VLOOKUP('Resumen semanal'!$H100,'Resumen semanal'!$AM$3:$AU$1001,3,0)/100*'Resumen semanal'!$I100),0)</f>
        <v>0</v>
      </c>
      <c r="D49" s="17">
        <f>IFERROR((VLOOKUP('Resumen semanal'!$H100,'Resumen semanal'!$AM$3:$AU$1001,7,0)/100*'Resumen semanal'!$I100),0)</f>
        <v>0</v>
      </c>
      <c r="E49" s="18">
        <f>IFERROR((VLOOKUP('Resumen semanal'!$H100,'Resumen semanal'!$AM$3:$AU$1001,9,0)/100*'Resumen semanal'!$I100),0)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semanal'!$H101,'Resumen semanal'!$AM$3:$AU$1001,2,0)/100*'Resumen semanal'!$I101),0)</f>
        <v>0</v>
      </c>
      <c r="C50" s="17">
        <f>IFERROR((VLOOKUP('Resumen semanal'!$H101,'Resumen semanal'!$AM$3:$AU$1001,3,0)/100*'Resumen semanal'!$I101),0)</f>
        <v>0</v>
      </c>
      <c r="D50" s="17">
        <f>IFERROR((VLOOKUP('Resumen semanal'!$H101,'Resumen semanal'!$AM$3:$AU$1001,7,0)/100*'Resumen semanal'!$I101),0)</f>
        <v>0</v>
      </c>
      <c r="E50" s="18">
        <f>IFERROR((VLOOKUP('Resumen semanal'!$H101,'Resumen semanal'!$AM$3:$AU$1001,9,0)/100*'Resumen semanal'!$I101),0)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semanal'!$H102,'Resumen semanal'!$AM$3:$AU$1001,2,0)/100*'Resumen semanal'!$I102),0)</f>
        <v>0</v>
      </c>
      <c r="C51" s="17">
        <f>IFERROR((VLOOKUP('Resumen semanal'!$H102,'Resumen semanal'!$AM$3:$AU$1001,3,0)/100*'Resumen semanal'!$I102),0)</f>
        <v>0</v>
      </c>
      <c r="D51" s="17">
        <f>IFERROR((VLOOKUP('Resumen semanal'!$H102,'Resumen semanal'!$AM$3:$AU$1001,7,0)/100*'Resumen semanal'!$I102),0)</f>
        <v>0</v>
      </c>
      <c r="E51" s="18">
        <f>IFERROR((VLOOKUP('Resumen semanal'!$H102,'Resumen semanal'!$AM$3:$AU$1001,9,0)/100*'Resumen semanal'!$I102),0)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semanal'!$H103,'Resumen semanal'!$AM$3:$AU$1001,2,0)/100*'Resumen semanal'!$I103),0)</f>
        <v>0</v>
      </c>
      <c r="C52" s="17">
        <f>IFERROR((VLOOKUP('Resumen semanal'!$H103,'Resumen semanal'!$AM$3:$AU$1001,3,0)/100*'Resumen semanal'!$I103),0)</f>
        <v>0</v>
      </c>
      <c r="D52" s="17">
        <f>IFERROR((VLOOKUP('Resumen semanal'!$H103,'Resumen semanal'!$AM$3:$AU$1001,7,0)/100*'Resumen semanal'!$I103),0)</f>
        <v>0</v>
      </c>
      <c r="E52" s="18">
        <f>IFERROR((VLOOKUP('Resumen semanal'!$H103,'Resumen semanal'!$AM$3:$AU$1001,9,0)/100*'Resumen semanal'!$I103),0)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semanal'!$H104,'Resumen semanal'!$AM$3:$AU$1001,2,0)/100*'Resumen semanal'!$I104),0)</f>
        <v>0</v>
      </c>
      <c r="C53" s="17">
        <f>IFERROR((VLOOKUP('Resumen semanal'!$H104,'Resumen semanal'!$AM$3:$AU$1001,3,0)/100*'Resumen semanal'!$I104),0)</f>
        <v>0</v>
      </c>
      <c r="D53" s="17">
        <f>IFERROR((VLOOKUP('Resumen semanal'!$H104,'Resumen semanal'!$AM$3:$AU$1001,7,0)/100*'Resumen semanal'!$I104),0)</f>
        <v>0</v>
      </c>
      <c r="E53" s="18">
        <f>IFERROR((VLOOKUP('Resumen semanal'!$H104,'Resumen semanal'!$AM$3:$AU$1001,9,0)/100*'Resumen semanal'!$I104),0)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semanal'!$H105,'Resumen semanal'!$AM$3:$AU$1001,2,0)/100*'Resumen semanal'!$I105),0)</f>
        <v>0</v>
      </c>
      <c r="C54" s="17">
        <f>IFERROR((VLOOKUP('Resumen semanal'!$H105,'Resumen semanal'!$AM$3:$AU$1001,3,0)/100*'Resumen semanal'!$I105),0)</f>
        <v>0</v>
      </c>
      <c r="D54" s="17">
        <f>IFERROR((VLOOKUP('Resumen semanal'!$H105,'Resumen semanal'!$AM$3:$AU$1001,7,0)/100*'Resumen semanal'!$I105),0)</f>
        <v>0</v>
      </c>
      <c r="E54" s="18">
        <f>IFERROR((VLOOKUP('Resumen semanal'!$H105,'Resumen semanal'!$AM$3:$AU$1001,9,0)/100*'Resumen semanal'!$I105),0)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14.210526315789474</v>
      </c>
      <c r="C55" s="15">
        <f>SUM(C45:C54)</f>
        <v>4.0263157894736841</v>
      </c>
      <c r="D55" s="15">
        <f>SUM(D45:D54)</f>
        <v>7.2631578947368443</v>
      </c>
      <c r="E55" s="20">
        <f>SUM(E45:E54)</f>
        <v>177.63157894736844</v>
      </c>
      <c r="F55" s="16">
        <f>IFERROR(B55*'Resumen semanal'!N$2/$E55,0)</f>
        <v>0.72</v>
      </c>
      <c r="G55" s="16">
        <f>IFERROR(C55*'Resumen semanal'!O$2/$E55,0)</f>
        <v>9.0666666666666659E-2</v>
      </c>
      <c r="H55" s="16">
        <f>IFERROR(D55*'Resumen semanal'!P$2/$E55,0)</f>
        <v>0.16355555555555559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0" priority="1" operator="greaterThan">
      <formula>30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5090-FD62-C04F-98FD-C0B00853DE98}">
  <dimension ref="A1:K182"/>
  <sheetViews>
    <sheetView showGridLines="0" topLeftCell="H1" workbookViewId="0">
      <selection activeCell="A3" sqref="A3:XFD211"/>
    </sheetView>
  </sheetViews>
  <sheetFormatPr baseColWidth="10" defaultRowHeight="16" outlineLevelCol="1" x14ac:dyDescent="0.2"/>
  <cols>
    <col min="1" max="1" width="14.5" style="21" customWidth="1" outlineLevel="1"/>
    <col min="2" max="2" width="27.83203125" style="26" customWidth="1" outlineLevel="1"/>
    <col min="3" max="3" width="6.1640625" style="21" customWidth="1" outlineLevel="1"/>
    <col min="4" max="4" width="8.5" style="21" customWidth="1" outlineLevel="1"/>
    <col min="5" max="5" width="12.33203125" style="21" customWidth="1" outlineLevel="1"/>
    <col min="6" max="6" width="6.6640625" style="21" customWidth="1" outlineLevel="1"/>
    <col min="7" max="7" width="5.33203125" style="21" customWidth="1" outlineLevel="1"/>
    <col min="8" max="8" width="17.6640625" style="21" customWidth="1" outlineLevel="1"/>
    <col min="9" max="9" width="7.6640625" style="21" customWidth="1" outlineLevel="1"/>
    <col min="10" max="10" width="13.33203125" style="21" customWidth="1" outlineLevel="1"/>
    <col min="11" max="11" width="10.83203125" style="21" outlineLevel="1"/>
  </cols>
  <sheetData>
    <row r="1" spans="1:11" x14ac:dyDescent="0.2">
      <c r="C1" s="21">
        <v>9</v>
      </c>
      <c r="D1" s="21">
        <v>4</v>
      </c>
      <c r="H1" s="21">
        <v>4</v>
      </c>
      <c r="K1" s="24"/>
    </row>
    <row r="2" spans="1:11" x14ac:dyDescent="0.2">
      <c r="A2" s="21" t="s">
        <v>25</v>
      </c>
      <c r="B2" s="26" t="s">
        <v>119</v>
      </c>
      <c r="C2" s="21" t="s">
        <v>52</v>
      </c>
      <c r="D2" s="21" t="s">
        <v>120</v>
      </c>
      <c r="E2" s="21" t="s">
        <v>47</v>
      </c>
      <c r="F2" s="21" t="s">
        <v>121</v>
      </c>
      <c r="G2" s="21" t="s">
        <v>3</v>
      </c>
      <c r="H2" s="21" t="s">
        <v>53</v>
      </c>
      <c r="I2" s="21" t="s">
        <v>49</v>
      </c>
      <c r="J2" s="21" t="s">
        <v>49</v>
      </c>
      <c r="K2" s="21" t="s">
        <v>25</v>
      </c>
    </row>
    <row r="3" spans="1:11" x14ac:dyDescent="0.2">
      <c r="A3" s="21" t="s">
        <v>142</v>
      </c>
      <c r="B3" s="26" t="s">
        <v>28</v>
      </c>
      <c r="C3" s="24">
        <v>10.7</v>
      </c>
      <c r="D3" s="24">
        <v>0.8</v>
      </c>
      <c r="E3" s="24">
        <v>6.3</v>
      </c>
      <c r="F3" s="24"/>
      <c r="G3" s="24">
        <v>3.2</v>
      </c>
      <c r="H3" s="24">
        <f t="shared" ref="H3:H44" si="0">E3-G3</f>
        <v>3.0999999999999996</v>
      </c>
      <c r="I3" s="24">
        <v>111.9</v>
      </c>
      <c r="J3" s="24">
        <v>111.9</v>
      </c>
      <c r="K3" s="24" t="s">
        <v>24</v>
      </c>
    </row>
    <row r="4" spans="1:11" x14ac:dyDescent="0.2">
      <c r="A4" s="21" t="s">
        <v>142</v>
      </c>
      <c r="B4" s="26" t="s">
        <v>34</v>
      </c>
      <c r="C4" s="27">
        <v>53</v>
      </c>
      <c r="D4" s="27">
        <v>21</v>
      </c>
      <c r="E4" s="27">
        <v>21</v>
      </c>
      <c r="F4" s="27">
        <v>4.9000000000000004</v>
      </c>
      <c r="G4" s="27">
        <v>11</v>
      </c>
      <c r="H4" s="24">
        <f t="shared" si="0"/>
        <v>10</v>
      </c>
      <c r="I4" s="27">
        <v>598</v>
      </c>
      <c r="J4" s="27">
        <v>598</v>
      </c>
      <c r="K4" s="24" t="s">
        <v>24</v>
      </c>
    </row>
    <row r="5" spans="1:11" x14ac:dyDescent="0.2">
      <c r="A5" s="21" t="s">
        <v>142</v>
      </c>
      <c r="B5" s="26" t="s">
        <v>20</v>
      </c>
      <c r="C5" s="27">
        <v>0.3</v>
      </c>
      <c r="D5" s="27">
        <v>0.7</v>
      </c>
      <c r="E5" s="27">
        <v>14</v>
      </c>
      <c r="F5" s="27">
        <v>10</v>
      </c>
      <c r="G5" s="27">
        <v>2.4</v>
      </c>
      <c r="H5" s="24">
        <f t="shared" si="0"/>
        <v>11.6</v>
      </c>
      <c r="I5" s="27">
        <v>57</v>
      </c>
      <c r="J5" s="27">
        <v>57</v>
      </c>
      <c r="K5" s="24" t="s">
        <v>24</v>
      </c>
    </row>
    <row r="6" spans="1:11" x14ac:dyDescent="0.2">
      <c r="A6" s="21" t="s">
        <v>142</v>
      </c>
      <c r="B6" s="26" t="s">
        <v>46</v>
      </c>
      <c r="C6" s="27">
        <v>62</v>
      </c>
      <c r="D6" s="27">
        <v>15</v>
      </c>
      <c r="E6" s="27">
        <v>17</v>
      </c>
      <c r="F6" s="27">
        <v>4.9000000000000004</v>
      </c>
      <c r="G6" s="27">
        <v>9.4</v>
      </c>
      <c r="H6" s="24">
        <f t="shared" si="0"/>
        <v>7.6</v>
      </c>
      <c r="I6" s="27">
        <v>646</v>
      </c>
      <c r="J6" s="27">
        <v>646</v>
      </c>
      <c r="K6" s="24" t="s">
        <v>24</v>
      </c>
    </row>
    <row r="7" spans="1:11" x14ac:dyDescent="0.2">
      <c r="A7" s="21" t="s">
        <v>142</v>
      </c>
      <c r="B7" s="26" t="s">
        <v>82</v>
      </c>
      <c r="C7" s="27">
        <v>18.333333333333332</v>
      </c>
      <c r="D7" s="27">
        <v>8.0952380952380949</v>
      </c>
      <c r="E7" s="27">
        <v>18.571428571428569</v>
      </c>
      <c r="F7" s="27">
        <v>7.6190476190476195</v>
      </c>
      <c r="G7" s="27">
        <v>4.0476190476190474</v>
      </c>
      <c r="H7" s="24">
        <f t="shared" si="0"/>
        <v>14.523809523809522</v>
      </c>
      <c r="I7" s="27">
        <v>261.90476190476193</v>
      </c>
      <c r="J7" s="27">
        <v>261.90476190476193</v>
      </c>
      <c r="K7" s="24" t="s">
        <v>119</v>
      </c>
    </row>
    <row r="8" spans="1:11" x14ac:dyDescent="0.2">
      <c r="A8" s="21" t="s">
        <v>142</v>
      </c>
      <c r="B8" s="26" t="s">
        <v>81</v>
      </c>
      <c r="C8" s="27">
        <v>7.6305220883534135</v>
      </c>
      <c r="D8" s="27">
        <v>2.4899598393574296</v>
      </c>
      <c r="E8" s="27">
        <v>9.6385542168674689</v>
      </c>
      <c r="F8" s="27">
        <v>3.3734939759036147</v>
      </c>
      <c r="G8" s="27">
        <v>3.1325301204819276</v>
      </c>
      <c r="H8" s="24">
        <f t="shared" si="0"/>
        <v>6.5060240963855414</v>
      </c>
      <c r="I8" s="27">
        <v>110.44176706827309</v>
      </c>
      <c r="J8" s="27">
        <v>110.44176706827309</v>
      </c>
      <c r="K8" s="24" t="s">
        <v>119</v>
      </c>
    </row>
    <row r="9" spans="1:11" x14ac:dyDescent="0.2">
      <c r="A9" s="21" t="s">
        <v>142</v>
      </c>
      <c r="B9" s="26" t="s">
        <v>159</v>
      </c>
      <c r="C9" s="27">
        <v>9.9290780141843982</v>
      </c>
      <c r="D9" s="27">
        <v>3.4751773049645394</v>
      </c>
      <c r="E9" s="27">
        <v>10.638297872340425</v>
      </c>
      <c r="F9" s="27">
        <v>4.6099290780141846</v>
      </c>
      <c r="G9" s="27">
        <v>3.9007092198581561</v>
      </c>
      <c r="H9" s="24">
        <f t="shared" si="0"/>
        <v>6.7375886524822697</v>
      </c>
      <c r="I9" s="27">
        <v>140.42553191489361</v>
      </c>
      <c r="J9" s="27">
        <v>140.42553191489361</v>
      </c>
      <c r="K9" s="24" t="s">
        <v>119</v>
      </c>
    </row>
    <row r="10" spans="1:11" x14ac:dyDescent="0.2">
      <c r="A10" s="21" t="s">
        <v>142</v>
      </c>
      <c r="B10" s="26" t="s">
        <v>80</v>
      </c>
      <c r="C10" s="27">
        <v>23.076923076923077</v>
      </c>
      <c r="D10" s="27">
        <v>3.8461538461538463</v>
      </c>
      <c r="E10" s="27">
        <v>32.692307692307693</v>
      </c>
      <c r="F10" s="27">
        <v>21.153846153846153</v>
      </c>
      <c r="G10" s="27">
        <v>6.3461538461538458</v>
      </c>
      <c r="H10" s="24">
        <f t="shared" si="0"/>
        <v>26.346153846153847</v>
      </c>
      <c r="I10" s="27">
        <v>350</v>
      </c>
      <c r="J10" s="27">
        <v>350</v>
      </c>
      <c r="K10" s="24" t="s">
        <v>119</v>
      </c>
    </row>
    <row r="11" spans="1:11" x14ac:dyDescent="0.2">
      <c r="A11" s="21" t="s">
        <v>142</v>
      </c>
      <c r="B11" s="26" t="s">
        <v>163</v>
      </c>
      <c r="C11" s="27">
        <v>4.6078431372549016</v>
      </c>
      <c r="D11" s="27">
        <v>2.0588235294117645</v>
      </c>
      <c r="E11" s="27">
        <v>6.4705882352941169</v>
      </c>
      <c r="F11" s="27">
        <v>1.3725490196078429</v>
      </c>
      <c r="G11" s="27">
        <v>4.0196078431372539</v>
      </c>
      <c r="H11" s="24">
        <f t="shared" si="0"/>
        <v>2.4509803921568629</v>
      </c>
      <c r="I11" s="27">
        <v>71.568627450980387</v>
      </c>
      <c r="J11" s="27">
        <v>71.568627450980387</v>
      </c>
      <c r="K11" s="24" t="s">
        <v>119</v>
      </c>
    </row>
    <row r="12" spans="1:11" x14ac:dyDescent="0.2">
      <c r="A12" s="21" t="s">
        <v>142</v>
      </c>
      <c r="B12" s="26" t="s">
        <v>162</v>
      </c>
      <c r="C12" s="27">
        <v>3.3774834437086092</v>
      </c>
      <c r="D12" s="27">
        <v>1.7880794701986757</v>
      </c>
      <c r="E12" s="27">
        <v>9.2715231788079482</v>
      </c>
      <c r="F12" s="27">
        <v>3.8410596026490067</v>
      </c>
      <c r="G12" s="27">
        <v>3.9072847682119209</v>
      </c>
      <c r="H12" s="24">
        <f t="shared" si="0"/>
        <v>5.3642384105960268</v>
      </c>
      <c r="I12" s="27">
        <v>68.874172185430467</v>
      </c>
      <c r="J12" s="27">
        <v>68.874172185430467</v>
      </c>
      <c r="K12" s="24" t="s">
        <v>119</v>
      </c>
    </row>
    <row r="13" spans="1:11" x14ac:dyDescent="0.2">
      <c r="A13" s="21" t="s">
        <v>142</v>
      </c>
      <c r="B13" s="26" t="s">
        <v>161</v>
      </c>
      <c r="C13" s="27">
        <v>3.1372549019607843</v>
      </c>
      <c r="D13" s="27">
        <v>1.3725490196078429</v>
      </c>
      <c r="E13" s="27">
        <v>7.8431372549019605</v>
      </c>
      <c r="F13" s="27">
        <v>3.6274509803921569</v>
      </c>
      <c r="G13" s="27">
        <v>2.9411764705882351</v>
      </c>
      <c r="H13" s="24">
        <f t="shared" si="0"/>
        <v>4.9019607843137258</v>
      </c>
      <c r="I13" s="27">
        <v>59.803921568627452</v>
      </c>
      <c r="J13" s="27">
        <v>59.803921568627452</v>
      </c>
      <c r="K13" s="24" t="s">
        <v>119</v>
      </c>
    </row>
    <row r="14" spans="1:11" x14ac:dyDescent="0.2">
      <c r="A14" s="21" t="s">
        <v>142</v>
      </c>
      <c r="B14" s="26" t="s">
        <v>160</v>
      </c>
      <c r="C14" s="27">
        <v>3.3018867924528301</v>
      </c>
      <c r="D14" s="27">
        <v>1.9811320754716981</v>
      </c>
      <c r="E14" s="27">
        <v>9.433962264150944</v>
      </c>
      <c r="F14" s="27">
        <v>3.3962264150943398</v>
      </c>
      <c r="G14" s="27">
        <v>5.0943396226415096</v>
      </c>
      <c r="H14" s="24">
        <f t="shared" si="0"/>
        <v>4.3396226415094343</v>
      </c>
      <c r="I14" s="27">
        <v>69.811320754716988</v>
      </c>
      <c r="J14" s="27">
        <v>69.811320754716988</v>
      </c>
      <c r="K14" s="24" t="s">
        <v>119</v>
      </c>
    </row>
    <row r="15" spans="1:11" x14ac:dyDescent="0.2">
      <c r="A15" s="21" t="s">
        <v>142</v>
      </c>
      <c r="B15" s="26" t="s">
        <v>155</v>
      </c>
      <c r="C15" s="27">
        <v>4.716981132075472</v>
      </c>
      <c r="D15" s="27">
        <v>2.641509433962264</v>
      </c>
      <c r="E15" s="27">
        <v>8.2075471698113205</v>
      </c>
      <c r="F15" s="27">
        <v>1.320754716981132</v>
      </c>
      <c r="G15" s="27">
        <v>4.5283018867924527</v>
      </c>
      <c r="H15" s="24">
        <f t="shared" si="0"/>
        <v>3.6792452830188678</v>
      </c>
      <c r="I15" s="27">
        <v>82.075471698113205</v>
      </c>
      <c r="J15" s="27">
        <v>82.075471698113205</v>
      </c>
      <c r="K15" s="24" t="s">
        <v>119</v>
      </c>
    </row>
    <row r="16" spans="1:11" x14ac:dyDescent="0.2">
      <c r="A16" s="21" t="s">
        <v>142</v>
      </c>
      <c r="B16" s="26" t="s">
        <v>67</v>
      </c>
      <c r="C16" s="27">
        <v>46</v>
      </c>
      <c r="D16" s="27">
        <v>15</v>
      </c>
      <c r="E16" s="27">
        <v>33</v>
      </c>
      <c r="F16" s="27">
        <v>5</v>
      </c>
      <c r="G16" s="27">
        <v>3</v>
      </c>
      <c r="H16" s="24">
        <f t="shared" si="0"/>
        <v>30</v>
      </c>
      <c r="I16" s="27">
        <v>574</v>
      </c>
      <c r="J16" s="27">
        <v>574</v>
      </c>
      <c r="K16" s="24" t="s">
        <v>24</v>
      </c>
    </row>
    <row r="17" spans="1:11" x14ac:dyDescent="0.2">
      <c r="A17" s="21" t="s">
        <v>142</v>
      </c>
      <c r="B17" s="26" t="s">
        <v>178</v>
      </c>
      <c r="C17" s="24">
        <v>38.63636363636364</v>
      </c>
      <c r="D17" s="24">
        <v>11.590909090909092</v>
      </c>
      <c r="E17" s="24">
        <v>36.363636363636367</v>
      </c>
      <c r="F17" s="24">
        <v>20.22727272727273</v>
      </c>
      <c r="G17" s="24">
        <v>5.0000000000000009</v>
      </c>
      <c r="H17" s="24">
        <f t="shared" si="0"/>
        <v>31.363636363636367</v>
      </c>
      <c r="I17" s="24">
        <v>518.18181818181824</v>
      </c>
      <c r="J17" s="24">
        <v>518.18181818181824</v>
      </c>
      <c r="K17" s="24" t="s">
        <v>119</v>
      </c>
    </row>
    <row r="18" spans="1:11" x14ac:dyDescent="0.2">
      <c r="A18" s="21" t="s">
        <v>142</v>
      </c>
      <c r="B18" s="26" t="s">
        <v>96</v>
      </c>
      <c r="C18" s="24">
        <v>37.368421052631582</v>
      </c>
      <c r="D18" s="24">
        <v>15.789473684210527</v>
      </c>
      <c r="E18" s="24">
        <v>17.894736842105264</v>
      </c>
      <c r="F18" s="24">
        <v>2.1052631578947372</v>
      </c>
      <c r="G18" s="24">
        <v>10</v>
      </c>
      <c r="H18" s="24">
        <f t="shared" si="0"/>
        <v>7.8947368421052637</v>
      </c>
      <c r="I18" s="24">
        <v>442.1052631578948</v>
      </c>
      <c r="J18" s="24">
        <v>442.1052631578948</v>
      </c>
      <c r="K18" s="24" t="s">
        <v>119</v>
      </c>
    </row>
    <row r="19" spans="1:11" x14ac:dyDescent="0.2">
      <c r="A19" s="21" t="s">
        <v>142</v>
      </c>
      <c r="B19" s="26" t="s">
        <v>175</v>
      </c>
      <c r="C19" s="24">
        <v>11.564625850340136</v>
      </c>
      <c r="D19" s="24">
        <v>3.0612244897959182</v>
      </c>
      <c r="E19" s="24">
        <v>14.965986394557822</v>
      </c>
      <c r="F19" s="24">
        <v>9.5238095238095237</v>
      </c>
      <c r="G19" s="24">
        <v>2.9251700680272106</v>
      </c>
      <c r="H19" s="24">
        <f t="shared" si="0"/>
        <v>12.040816326530612</v>
      </c>
      <c r="I19" s="24">
        <v>165.30612244897958</v>
      </c>
      <c r="J19" s="24">
        <v>165.30612244897958</v>
      </c>
      <c r="K19" s="24" t="s">
        <v>119</v>
      </c>
    </row>
    <row r="20" spans="1:11" x14ac:dyDescent="0.2">
      <c r="A20" s="21" t="s">
        <v>142</v>
      </c>
      <c r="B20" s="26" t="s">
        <v>177</v>
      </c>
      <c r="C20" s="24">
        <v>25</v>
      </c>
      <c r="D20" s="24">
        <v>15.714285714285717</v>
      </c>
      <c r="E20" s="24">
        <v>42.857142857142861</v>
      </c>
      <c r="F20" s="24">
        <v>25.714285714285715</v>
      </c>
      <c r="G20" s="24">
        <v>8.5714285714285712</v>
      </c>
      <c r="H20" s="24">
        <f t="shared" si="0"/>
        <v>34.285714285714292</v>
      </c>
      <c r="I20" s="24">
        <v>428.57142857142861</v>
      </c>
      <c r="J20" s="24">
        <v>428.57142857142861</v>
      </c>
      <c r="K20" s="24" t="s">
        <v>119</v>
      </c>
    </row>
    <row r="21" spans="1:11" x14ac:dyDescent="0.2">
      <c r="A21" s="21" t="s">
        <v>142</v>
      </c>
      <c r="B21" s="26" t="s">
        <v>41</v>
      </c>
      <c r="C21" s="27">
        <v>0.7</v>
      </c>
      <c r="D21" s="27">
        <v>1.2</v>
      </c>
      <c r="E21" s="27">
        <v>12</v>
      </c>
      <c r="F21" s="27">
        <v>4.4000000000000004</v>
      </c>
      <c r="G21" s="27">
        <v>6.5</v>
      </c>
      <c r="H21" s="24">
        <f t="shared" si="0"/>
        <v>5.5</v>
      </c>
      <c r="I21" s="27">
        <v>52</v>
      </c>
      <c r="J21" s="27">
        <v>52</v>
      </c>
      <c r="K21" s="24" t="s">
        <v>24</v>
      </c>
    </row>
    <row r="22" spans="1:11" x14ac:dyDescent="0.2">
      <c r="A22" s="21" t="s">
        <v>142</v>
      </c>
      <c r="B22" s="26" t="s">
        <v>21</v>
      </c>
      <c r="C22" s="27">
        <v>0.3</v>
      </c>
      <c r="D22" s="27">
        <v>0.7</v>
      </c>
      <c r="E22" s="27">
        <v>7.7</v>
      </c>
      <c r="F22" s="27">
        <v>4.9000000000000004</v>
      </c>
      <c r="G22" s="27">
        <v>2</v>
      </c>
      <c r="H22" s="24">
        <f t="shared" si="0"/>
        <v>5.7</v>
      </c>
      <c r="I22" s="27">
        <v>32</v>
      </c>
      <c r="J22" s="27">
        <v>32</v>
      </c>
      <c r="K22" s="24" t="s">
        <v>24</v>
      </c>
    </row>
    <row r="23" spans="1:11" x14ac:dyDescent="0.2">
      <c r="A23" s="21" t="s">
        <v>142</v>
      </c>
      <c r="B23" s="26" t="s">
        <v>79</v>
      </c>
      <c r="C23" s="24">
        <v>45.714285714285715</v>
      </c>
      <c r="D23" s="24">
        <v>10</v>
      </c>
      <c r="E23" s="24">
        <v>34.285714285714285</v>
      </c>
      <c r="F23" s="24">
        <v>17.714285714285715</v>
      </c>
      <c r="G23" s="24">
        <v>8.2857142857142865</v>
      </c>
      <c r="H23" s="24">
        <f t="shared" si="0"/>
        <v>26</v>
      </c>
      <c r="I23" s="24">
        <v>565.71428571428578</v>
      </c>
      <c r="J23" s="24">
        <v>565.71428571428578</v>
      </c>
      <c r="K23" s="24" t="s">
        <v>119</v>
      </c>
    </row>
    <row r="24" spans="1:11" x14ac:dyDescent="0.2">
      <c r="A24" s="21" t="s">
        <v>142</v>
      </c>
      <c r="B24" s="26" t="s">
        <v>176</v>
      </c>
      <c r="C24" s="24">
        <v>42</v>
      </c>
      <c r="D24" s="24">
        <v>13.6</v>
      </c>
      <c r="E24" s="24">
        <v>34</v>
      </c>
      <c r="F24" s="24">
        <v>17</v>
      </c>
      <c r="G24" s="24">
        <v>10.4</v>
      </c>
      <c r="H24" s="24">
        <f t="shared" si="0"/>
        <v>23.6</v>
      </c>
      <c r="I24" s="24">
        <v>548</v>
      </c>
      <c r="J24" s="24">
        <v>548</v>
      </c>
      <c r="K24" s="24" t="s">
        <v>119</v>
      </c>
    </row>
    <row r="25" spans="1:11" x14ac:dyDescent="0.2">
      <c r="A25" s="21" t="s">
        <v>142</v>
      </c>
      <c r="B25" s="26" t="s">
        <v>90</v>
      </c>
      <c r="C25" s="24">
        <v>58.333333333333336</v>
      </c>
      <c r="D25" s="24">
        <v>15.000000000000002</v>
      </c>
      <c r="E25" s="24">
        <v>19.166666666666668</v>
      </c>
      <c r="F25" s="24">
        <v>4.5833333333333339</v>
      </c>
      <c r="G25" s="24">
        <v>9.5833333333333339</v>
      </c>
      <c r="H25" s="24">
        <f t="shared" si="0"/>
        <v>9.5833333333333339</v>
      </c>
      <c r="I25" s="24">
        <v>625</v>
      </c>
      <c r="J25" s="24">
        <v>625</v>
      </c>
      <c r="K25" s="24" t="s">
        <v>119</v>
      </c>
    </row>
    <row r="26" spans="1:11" x14ac:dyDescent="0.2">
      <c r="A26" s="21" t="s">
        <v>142</v>
      </c>
      <c r="B26" s="26" t="s">
        <v>23</v>
      </c>
      <c r="C26" s="27">
        <v>0.5</v>
      </c>
      <c r="D26" s="27">
        <v>1.1000000000000001</v>
      </c>
      <c r="E26" s="27">
        <v>15</v>
      </c>
      <c r="F26" s="27">
        <v>9</v>
      </c>
      <c r="G26" s="27">
        <v>3</v>
      </c>
      <c r="H26" s="24">
        <f t="shared" si="0"/>
        <v>12</v>
      </c>
      <c r="I26" s="27">
        <v>61</v>
      </c>
      <c r="J26" s="27">
        <v>61</v>
      </c>
      <c r="K26" s="24" t="s">
        <v>24</v>
      </c>
    </row>
    <row r="27" spans="1:11" x14ac:dyDescent="0.2">
      <c r="A27" s="21" t="s">
        <v>142</v>
      </c>
      <c r="B27" s="26" t="s">
        <v>78</v>
      </c>
      <c r="C27" s="24">
        <v>23.684210526315791</v>
      </c>
      <c r="D27" s="24">
        <v>6.7105263157894735</v>
      </c>
      <c r="E27" s="24">
        <v>17.10526315789474</v>
      </c>
      <c r="F27" s="24">
        <v>9.2105263157894743</v>
      </c>
      <c r="G27" s="24">
        <v>5</v>
      </c>
      <c r="H27" s="24">
        <f t="shared" si="0"/>
        <v>12.10526315789474</v>
      </c>
      <c r="I27" s="24">
        <v>296.0526315789474</v>
      </c>
      <c r="J27" s="24">
        <v>296.0526315789474</v>
      </c>
      <c r="K27" s="24" t="s">
        <v>119</v>
      </c>
    </row>
    <row r="28" spans="1:11" x14ac:dyDescent="0.2">
      <c r="A28" s="21" t="s">
        <v>142</v>
      </c>
      <c r="B28" s="26" t="s">
        <v>75</v>
      </c>
      <c r="C28" s="27">
        <v>2.9045643153526974</v>
      </c>
      <c r="D28" s="27">
        <v>0.2074688796680498</v>
      </c>
      <c r="E28" s="27">
        <v>1.4522821576763487</v>
      </c>
      <c r="F28" s="27">
        <v>1.2033195020746887</v>
      </c>
      <c r="G28" s="27">
        <v>0</v>
      </c>
      <c r="H28" s="24">
        <f t="shared" si="0"/>
        <v>1.4522821576763487</v>
      </c>
      <c r="I28" s="27">
        <v>31.120331950207472</v>
      </c>
      <c r="J28" s="27">
        <v>31.120331950207472</v>
      </c>
      <c r="K28" s="24" t="s">
        <v>119</v>
      </c>
    </row>
    <row r="29" spans="1:11" x14ac:dyDescent="0.2">
      <c r="A29" s="21" t="s">
        <v>142</v>
      </c>
      <c r="B29" s="26" t="s">
        <v>74</v>
      </c>
      <c r="C29" s="27">
        <v>4.0955631399317411</v>
      </c>
      <c r="D29" s="27">
        <v>0.44368600682593862</v>
      </c>
      <c r="E29" s="27">
        <v>7.5085324232081918</v>
      </c>
      <c r="F29" s="27">
        <v>5.4607508532423212</v>
      </c>
      <c r="G29" s="27">
        <v>1.4334470989761094</v>
      </c>
      <c r="H29" s="24">
        <f t="shared" si="0"/>
        <v>6.0750853242320826</v>
      </c>
      <c r="I29" s="27">
        <v>66.211604095563146</v>
      </c>
      <c r="J29" s="27">
        <v>66.211604095563146</v>
      </c>
      <c r="K29" s="24" t="s">
        <v>119</v>
      </c>
    </row>
    <row r="30" spans="1:11" x14ac:dyDescent="0.2">
      <c r="A30" s="21" t="s">
        <v>142</v>
      </c>
      <c r="B30" s="26" t="s">
        <v>73</v>
      </c>
      <c r="C30" s="27">
        <v>6.3157894736842106</v>
      </c>
      <c r="D30" s="27">
        <v>2.5263157894736841</v>
      </c>
      <c r="E30" s="27">
        <v>2.5263157894736841</v>
      </c>
      <c r="F30" s="27">
        <v>0.59649122807017541</v>
      </c>
      <c r="G30" s="27">
        <v>1.3333333333333333</v>
      </c>
      <c r="H30" s="24">
        <f t="shared" si="0"/>
        <v>1.1929824561403508</v>
      </c>
      <c r="I30" s="27">
        <v>72.280701754385959</v>
      </c>
      <c r="J30" s="27">
        <v>72.280701754385959</v>
      </c>
      <c r="K30" s="24" t="s">
        <v>119</v>
      </c>
    </row>
    <row r="31" spans="1:11" x14ac:dyDescent="0.2">
      <c r="A31" s="21" t="s">
        <v>142</v>
      </c>
      <c r="B31" s="26" t="s">
        <v>179</v>
      </c>
      <c r="C31" s="24">
        <v>19.736842105263158</v>
      </c>
      <c r="D31" s="24">
        <v>2.5</v>
      </c>
      <c r="E31" s="24">
        <v>6.5789473684210531</v>
      </c>
      <c r="F31" s="24">
        <v>3.9473684210526319</v>
      </c>
      <c r="G31" s="24">
        <v>0</v>
      </c>
      <c r="H31" s="24">
        <f t="shared" si="0"/>
        <v>6.5789473684210531</v>
      </c>
      <c r="I31" s="24">
        <v>202.63157894736844</v>
      </c>
      <c r="J31" s="24">
        <v>202.63157894736844</v>
      </c>
      <c r="K31" s="24" t="s">
        <v>119</v>
      </c>
    </row>
    <row r="32" spans="1:11" x14ac:dyDescent="0.2">
      <c r="A32" s="21" t="s">
        <v>142</v>
      </c>
      <c r="B32" s="26" t="s">
        <v>248</v>
      </c>
      <c r="C32" s="27">
        <v>0.3</v>
      </c>
      <c r="D32" s="27">
        <v>0.8</v>
      </c>
      <c r="E32" s="27">
        <v>13</v>
      </c>
      <c r="F32" s="27">
        <v>11</v>
      </c>
      <c r="G32" s="27">
        <v>1.8</v>
      </c>
      <c r="H32" s="24">
        <f t="shared" si="0"/>
        <v>11.2</v>
      </c>
      <c r="I32" s="27">
        <v>53</v>
      </c>
      <c r="J32" s="27">
        <v>53</v>
      </c>
      <c r="K32" s="24" t="s">
        <v>24</v>
      </c>
    </row>
    <row r="33" spans="1:11" x14ac:dyDescent="0.2">
      <c r="A33" s="21" t="s">
        <v>142</v>
      </c>
      <c r="B33" s="26" t="s">
        <v>16</v>
      </c>
      <c r="C33" s="27">
        <v>0.4</v>
      </c>
      <c r="D33" s="27">
        <v>0.8</v>
      </c>
      <c r="E33" s="27">
        <v>15</v>
      </c>
      <c r="F33" s="27">
        <v>14.8</v>
      </c>
      <c r="G33" s="27">
        <v>1.6</v>
      </c>
      <c r="H33" s="24">
        <f t="shared" si="0"/>
        <v>13.4</v>
      </c>
      <c r="I33" s="27">
        <v>60</v>
      </c>
      <c r="J33" s="27">
        <v>60</v>
      </c>
      <c r="K33" s="24" t="s">
        <v>24</v>
      </c>
    </row>
    <row r="34" spans="1:11" x14ac:dyDescent="0.2">
      <c r="A34" s="21" t="s">
        <v>142</v>
      </c>
      <c r="B34" s="26" t="s">
        <v>89</v>
      </c>
      <c r="C34" s="27">
        <v>52.142857142857146</v>
      </c>
      <c r="D34" s="27">
        <v>20.714285714285715</v>
      </c>
      <c r="E34" s="27">
        <v>20.714285714285715</v>
      </c>
      <c r="F34" s="27">
        <v>5</v>
      </c>
      <c r="G34" s="27">
        <v>10.714285714285715</v>
      </c>
      <c r="H34" s="24">
        <f t="shared" si="0"/>
        <v>10</v>
      </c>
      <c r="I34" s="27">
        <v>592.85714285714289</v>
      </c>
      <c r="J34" s="27">
        <v>592.85714285714289</v>
      </c>
      <c r="K34" s="24" t="s">
        <v>119</v>
      </c>
    </row>
    <row r="35" spans="1:11" x14ac:dyDescent="0.2">
      <c r="A35" s="21" t="s">
        <v>142</v>
      </c>
      <c r="B35" s="26" t="s">
        <v>14</v>
      </c>
      <c r="C35" s="27">
        <v>0.2</v>
      </c>
      <c r="D35" s="27">
        <v>0.3</v>
      </c>
      <c r="E35" s="27">
        <v>14</v>
      </c>
      <c r="F35" s="27">
        <v>10.4</v>
      </c>
      <c r="G35" s="27">
        <v>2.4</v>
      </c>
      <c r="H35" s="24">
        <f t="shared" si="0"/>
        <v>11.6</v>
      </c>
      <c r="I35" s="27">
        <v>52</v>
      </c>
      <c r="J35" s="27">
        <v>52</v>
      </c>
      <c r="K35" s="24" t="s">
        <v>24</v>
      </c>
    </row>
    <row r="36" spans="1:11" x14ac:dyDescent="0.2">
      <c r="A36" s="21" t="s">
        <v>142</v>
      </c>
      <c r="B36" s="26" t="s">
        <v>136</v>
      </c>
      <c r="C36" s="24">
        <v>43.07692307692308</v>
      </c>
      <c r="D36" s="24">
        <v>8.615384615384615</v>
      </c>
      <c r="E36" s="24">
        <v>27.692307692307693</v>
      </c>
      <c r="F36" s="24">
        <v>15.230769230769232</v>
      </c>
      <c r="G36" s="24">
        <v>4.6153846153846159</v>
      </c>
      <c r="H36" s="24">
        <f t="shared" si="0"/>
        <v>23.076923076923077</v>
      </c>
      <c r="I36" s="24">
        <v>515.38461538461536</v>
      </c>
      <c r="J36" s="24">
        <v>515.38461538461536</v>
      </c>
      <c r="K36" s="24" t="s">
        <v>119</v>
      </c>
    </row>
    <row r="37" spans="1:11" x14ac:dyDescent="0.2">
      <c r="A37" s="21" t="s">
        <v>142</v>
      </c>
      <c r="B37" s="26" t="s">
        <v>19</v>
      </c>
      <c r="C37" s="27">
        <v>0.5</v>
      </c>
      <c r="D37" s="27">
        <v>1.4</v>
      </c>
      <c r="E37" s="27">
        <v>9.6</v>
      </c>
      <c r="F37" s="27">
        <v>4.9000000000000004</v>
      </c>
      <c r="G37" s="27">
        <v>5.3</v>
      </c>
      <c r="H37" s="24">
        <f t="shared" si="0"/>
        <v>4.3</v>
      </c>
      <c r="I37" s="27">
        <v>43</v>
      </c>
      <c r="J37" s="27">
        <v>43</v>
      </c>
      <c r="K37" s="24" t="s">
        <v>24</v>
      </c>
    </row>
    <row r="38" spans="1:11" x14ac:dyDescent="0.2">
      <c r="A38" s="21" t="s">
        <v>142</v>
      </c>
      <c r="B38" s="26" t="s">
        <v>83</v>
      </c>
      <c r="C38" s="24">
        <v>10.892857142857142</v>
      </c>
      <c r="D38" s="24">
        <v>6.25</v>
      </c>
      <c r="E38" s="24">
        <v>21.428571428571431</v>
      </c>
      <c r="F38" s="24">
        <v>16.25</v>
      </c>
      <c r="G38" s="24">
        <v>1.9642857142857146</v>
      </c>
      <c r="H38" s="24">
        <f t="shared" si="0"/>
        <v>19.464285714285715</v>
      </c>
      <c r="I38" s="24">
        <v>208.92857142857144</v>
      </c>
      <c r="J38" s="24">
        <v>208.92857142857144</v>
      </c>
      <c r="K38" s="24" t="s">
        <v>119</v>
      </c>
    </row>
    <row r="39" spans="1:11" x14ac:dyDescent="0.2">
      <c r="A39" s="21" t="s">
        <v>142</v>
      </c>
      <c r="B39" s="26" t="s">
        <v>127</v>
      </c>
      <c r="C39" s="24">
        <v>4.9875311720698257</v>
      </c>
      <c r="D39" s="24">
        <v>4.7381546134663344</v>
      </c>
      <c r="E39" s="24">
        <v>8.4788029925187036</v>
      </c>
      <c r="F39" s="24">
        <v>2.2443890274314215</v>
      </c>
      <c r="G39" s="24">
        <v>2.4688279301745637</v>
      </c>
      <c r="H39" s="24">
        <f t="shared" si="0"/>
        <v>6.0099750623441395</v>
      </c>
      <c r="I39" s="24">
        <v>95.012468827930178</v>
      </c>
      <c r="J39" s="24">
        <v>95.012468827930178</v>
      </c>
      <c r="K39" s="24" t="s">
        <v>119</v>
      </c>
    </row>
    <row r="40" spans="1:11" x14ac:dyDescent="0.2">
      <c r="A40" s="21" t="s">
        <v>142</v>
      </c>
      <c r="B40" s="26" t="s">
        <v>247</v>
      </c>
      <c r="C40" s="24">
        <v>0.1</v>
      </c>
      <c r="D40" s="24">
        <v>0.9</v>
      </c>
      <c r="E40" s="24">
        <v>13</v>
      </c>
      <c r="F40" s="24">
        <v>8.5</v>
      </c>
      <c r="G40" s="24">
        <v>2.2000000000000002</v>
      </c>
      <c r="H40" s="24">
        <f t="shared" si="0"/>
        <v>10.8</v>
      </c>
      <c r="I40" s="24">
        <v>49</v>
      </c>
      <c r="J40" s="24">
        <v>49</v>
      </c>
      <c r="K40" s="24" t="s">
        <v>24</v>
      </c>
    </row>
    <row r="41" spans="1:11" x14ac:dyDescent="0.2">
      <c r="A41" s="21" t="s">
        <v>142</v>
      </c>
      <c r="B41" s="26" t="s">
        <v>32</v>
      </c>
      <c r="C41" s="27">
        <v>65</v>
      </c>
      <c r="D41" s="27">
        <v>15</v>
      </c>
      <c r="E41" s="27">
        <v>14</v>
      </c>
      <c r="F41" s="27">
        <v>2.6</v>
      </c>
      <c r="G41" s="27">
        <v>6.7</v>
      </c>
      <c r="H41" s="24">
        <f t="shared" si="0"/>
        <v>7.3</v>
      </c>
      <c r="I41" s="27">
        <v>654</v>
      </c>
      <c r="J41" s="27">
        <v>654</v>
      </c>
      <c r="K41" s="24" t="s">
        <v>24</v>
      </c>
    </row>
    <row r="42" spans="1:11" x14ac:dyDescent="0.2">
      <c r="A42" s="21" t="s">
        <v>142</v>
      </c>
      <c r="B42" s="26" t="s">
        <v>33</v>
      </c>
      <c r="C42" s="27">
        <v>72</v>
      </c>
      <c r="D42" s="27">
        <v>9.1999999999999993</v>
      </c>
      <c r="E42" s="27">
        <v>14</v>
      </c>
      <c r="F42" s="27">
        <v>4</v>
      </c>
      <c r="G42" s="27">
        <v>9.6</v>
      </c>
      <c r="H42" s="24">
        <f t="shared" si="0"/>
        <v>4.4000000000000004</v>
      </c>
      <c r="I42" s="27">
        <v>691</v>
      </c>
      <c r="J42" s="27">
        <v>691</v>
      </c>
      <c r="K42" s="24" t="s">
        <v>24</v>
      </c>
    </row>
    <row r="43" spans="1:11" x14ac:dyDescent="0.2">
      <c r="A43" s="21" t="s">
        <v>142</v>
      </c>
      <c r="B43" s="26" t="s">
        <v>76</v>
      </c>
      <c r="C43" s="24">
        <v>22.222222222222221</v>
      </c>
      <c r="D43" s="24">
        <v>4.177777777777778</v>
      </c>
      <c r="E43" s="24">
        <v>18.666666666666664</v>
      </c>
      <c r="F43" s="24">
        <v>1.8666666666666667</v>
      </c>
      <c r="G43" s="24">
        <v>3.333333333333333</v>
      </c>
      <c r="H43" s="24">
        <f t="shared" si="0"/>
        <v>15.333333333333332</v>
      </c>
      <c r="I43" s="24">
        <v>283.55555555555554</v>
      </c>
      <c r="J43" s="24">
        <v>283.55555555555554</v>
      </c>
      <c r="K43" s="24" t="s">
        <v>119</v>
      </c>
    </row>
    <row r="44" spans="1:11" x14ac:dyDescent="0.2">
      <c r="A44" s="21" t="s">
        <v>142</v>
      </c>
      <c r="B44" s="26" t="s">
        <v>157</v>
      </c>
      <c r="C44" s="24">
        <v>12.5</v>
      </c>
      <c r="D44" s="24">
        <v>8.7500000000000018</v>
      </c>
      <c r="E44" s="24">
        <v>6.7708333333333339</v>
      </c>
      <c r="F44" s="24">
        <v>1.9791666666666667</v>
      </c>
      <c r="G44" s="24">
        <v>1.0416666666666667</v>
      </c>
      <c r="H44" s="24">
        <f t="shared" si="0"/>
        <v>5.729166666666667</v>
      </c>
      <c r="I44" s="24">
        <v>181.25</v>
      </c>
      <c r="J44" s="24">
        <v>181.25</v>
      </c>
      <c r="K44" s="24" t="s">
        <v>119</v>
      </c>
    </row>
    <row r="45" spans="1:11" x14ac:dyDescent="0.2">
      <c r="A45" s="21" t="s">
        <v>142</v>
      </c>
      <c r="B45" s="26" t="s">
        <v>85</v>
      </c>
      <c r="C45" s="24">
        <v>13.26530612244898</v>
      </c>
      <c r="D45" s="24">
        <v>8.6734693877551017</v>
      </c>
      <c r="E45" s="24">
        <v>6.5306122448979593</v>
      </c>
      <c r="F45" s="24">
        <v>1.8367346938775511</v>
      </c>
      <c r="G45" s="24">
        <v>1.1224489795918369</v>
      </c>
      <c r="H45" s="24">
        <f t="shared" ref="H45:H67" si="1">E45-G45</f>
        <v>5.408163265306122</v>
      </c>
      <c r="I45" s="24">
        <v>184.69387755102042</v>
      </c>
      <c r="J45" s="24">
        <v>184.69387755102042</v>
      </c>
      <c r="K45" s="24" t="s">
        <v>119</v>
      </c>
    </row>
    <row r="46" spans="1:11" x14ac:dyDescent="0.2">
      <c r="A46" s="21" t="s">
        <v>142</v>
      </c>
      <c r="B46" s="26" t="s">
        <v>15</v>
      </c>
      <c r="C46" s="27">
        <v>0.1</v>
      </c>
      <c r="D46" s="27">
        <v>0.4</v>
      </c>
      <c r="E46" s="27">
        <v>15</v>
      </c>
      <c r="F46" s="27">
        <v>9.8000000000000007</v>
      </c>
      <c r="G46" s="27">
        <v>3.1</v>
      </c>
      <c r="H46" s="24">
        <f t="shared" si="1"/>
        <v>11.9</v>
      </c>
      <c r="I46" s="27">
        <v>57</v>
      </c>
      <c r="J46" s="27">
        <v>57</v>
      </c>
      <c r="K46" s="24" t="s">
        <v>24</v>
      </c>
    </row>
    <row r="47" spans="1:11" x14ac:dyDescent="0.2">
      <c r="A47" s="21" t="s">
        <v>142</v>
      </c>
      <c r="B47" s="26" t="s">
        <v>22</v>
      </c>
      <c r="C47" s="27">
        <v>0.1</v>
      </c>
      <c r="D47" s="27">
        <v>0.5</v>
      </c>
      <c r="E47" s="27">
        <v>13</v>
      </c>
      <c r="F47" s="27">
        <v>9.9</v>
      </c>
      <c r="G47" s="27">
        <v>1.4</v>
      </c>
      <c r="H47" s="24">
        <f t="shared" si="1"/>
        <v>11.6</v>
      </c>
      <c r="I47" s="27">
        <v>50</v>
      </c>
      <c r="J47" s="27">
        <v>50</v>
      </c>
      <c r="K47" s="24" t="s">
        <v>24</v>
      </c>
    </row>
    <row r="48" spans="1:11" x14ac:dyDescent="0.2">
      <c r="A48" s="21" t="s">
        <v>142</v>
      </c>
      <c r="B48" s="26" t="s">
        <v>68</v>
      </c>
      <c r="C48" s="27">
        <v>46</v>
      </c>
      <c r="D48" s="27">
        <v>21</v>
      </c>
      <c r="E48" s="27">
        <v>28</v>
      </c>
      <c r="F48" s="27">
        <v>7.7</v>
      </c>
      <c r="G48" s="27">
        <v>10</v>
      </c>
      <c r="H48" s="24">
        <f t="shared" si="1"/>
        <v>18</v>
      </c>
      <c r="I48" s="27">
        <v>569</v>
      </c>
      <c r="J48" s="27">
        <v>569</v>
      </c>
      <c r="K48" s="24" t="s">
        <v>24</v>
      </c>
    </row>
    <row r="49" spans="1:11" x14ac:dyDescent="0.2">
      <c r="A49" s="21" t="s">
        <v>142</v>
      </c>
      <c r="B49" s="26" t="s">
        <v>42</v>
      </c>
      <c r="C49" s="27">
        <v>0.3</v>
      </c>
      <c r="D49" s="27">
        <v>1.1000000000000001</v>
      </c>
      <c r="E49" s="27">
        <v>23</v>
      </c>
      <c r="F49" s="27">
        <v>12</v>
      </c>
      <c r="G49" s="27">
        <v>2.6</v>
      </c>
      <c r="H49" s="24">
        <f t="shared" si="1"/>
        <v>20.399999999999999</v>
      </c>
      <c r="I49" s="27">
        <v>89</v>
      </c>
      <c r="J49" s="27">
        <v>89</v>
      </c>
      <c r="K49" s="24" t="s">
        <v>24</v>
      </c>
    </row>
    <row r="50" spans="1:11" x14ac:dyDescent="0.2">
      <c r="A50" s="21" t="s">
        <v>142</v>
      </c>
      <c r="B50" s="26" t="s">
        <v>88</v>
      </c>
      <c r="C50" s="24">
        <v>18.125</v>
      </c>
      <c r="D50" s="24">
        <v>3.4375000000000004</v>
      </c>
      <c r="E50" s="24">
        <v>14.0625</v>
      </c>
      <c r="F50" s="24">
        <v>7.1874999999999991</v>
      </c>
      <c r="G50" s="24">
        <v>0.9375</v>
      </c>
      <c r="H50" s="24">
        <f t="shared" si="1"/>
        <v>13.125</v>
      </c>
      <c r="I50" s="24">
        <v>225</v>
      </c>
      <c r="J50" s="24">
        <v>225</v>
      </c>
      <c r="K50" s="24" t="s">
        <v>119</v>
      </c>
    </row>
    <row r="51" spans="1:11" x14ac:dyDescent="0.2">
      <c r="A51" s="21" t="s">
        <v>142</v>
      </c>
      <c r="B51" s="26" t="s">
        <v>87</v>
      </c>
      <c r="C51" s="24">
        <v>20.895522388059703</v>
      </c>
      <c r="D51" s="24">
        <v>4.9253731343283587</v>
      </c>
      <c r="E51" s="24">
        <v>2.6865671641791047</v>
      </c>
      <c r="F51" s="24">
        <v>0</v>
      </c>
      <c r="G51" s="24">
        <v>0</v>
      </c>
      <c r="H51" s="24">
        <f t="shared" si="1"/>
        <v>2.6865671641791047</v>
      </c>
      <c r="I51" s="24">
        <v>201.49253731343285</v>
      </c>
      <c r="J51" s="24">
        <v>201.49253731343285</v>
      </c>
      <c r="K51" s="24" t="s">
        <v>119</v>
      </c>
    </row>
    <row r="52" spans="1:11" x14ac:dyDescent="0.2">
      <c r="A52" s="21" t="s">
        <v>142</v>
      </c>
      <c r="B52" s="26" t="s">
        <v>86</v>
      </c>
      <c r="C52" s="24">
        <v>30.8</v>
      </c>
      <c r="D52" s="24">
        <v>30.8</v>
      </c>
      <c r="E52" s="24">
        <v>26</v>
      </c>
      <c r="F52" s="24">
        <v>1.2</v>
      </c>
      <c r="G52" s="24">
        <v>16</v>
      </c>
      <c r="H52" s="24">
        <f t="shared" si="1"/>
        <v>10</v>
      </c>
      <c r="I52" s="24">
        <v>452</v>
      </c>
      <c r="J52" s="24">
        <v>452</v>
      </c>
      <c r="K52" s="24" t="s">
        <v>119</v>
      </c>
    </row>
    <row r="53" spans="1:11" x14ac:dyDescent="0.2">
      <c r="A53" s="21" t="s">
        <v>142</v>
      </c>
      <c r="B53" s="26" t="s">
        <v>93</v>
      </c>
      <c r="C53" s="24">
        <v>17.61904761904762</v>
      </c>
      <c r="D53" s="24">
        <v>6.4285714285714288</v>
      </c>
      <c r="E53" s="24">
        <v>11.190476190476192</v>
      </c>
      <c r="F53" s="24">
        <v>2.1428571428571428</v>
      </c>
      <c r="G53" s="24">
        <v>3.333333333333333</v>
      </c>
      <c r="H53" s="24">
        <f t="shared" si="1"/>
        <v>7.8571428571428585</v>
      </c>
      <c r="I53" s="24">
        <v>214.28571428571428</v>
      </c>
      <c r="J53" s="24">
        <v>214.28571428571428</v>
      </c>
      <c r="K53" s="24" t="s">
        <v>119</v>
      </c>
    </row>
    <row r="54" spans="1:11" x14ac:dyDescent="0.2">
      <c r="A54" s="21" t="s">
        <v>142</v>
      </c>
      <c r="B54" s="26" t="s">
        <v>92</v>
      </c>
      <c r="C54" s="24">
        <v>11.428571428571431</v>
      </c>
      <c r="D54" s="24">
        <v>4.1071428571428568</v>
      </c>
      <c r="E54" s="24">
        <v>9.4642857142857153</v>
      </c>
      <c r="F54" s="24">
        <v>1.7857142857142858</v>
      </c>
      <c r="G54" s="24">
        <v>1.0714285714285714</v>
      </c>
      <c r="H54" s="24">
        <f t="shared" si="1"/>
        <v>8.3928571428571441</v>
      </c>
      <c r="I54" s="24">
        <v>148.21428571428572</v>
      </c>
      <c r="J54" s="24">
        <v>148.21428571428572</v>
      </c>
      <c r="K54" s="24" t="s">
        <v>119</v>
      </c>
    </row>
    <row r="55" spans="1:11" x14ac:dyDescent="0.2">
      <c r="A55" s="21" t="s">
        <v>142</v>
      </c>
      <c r="B55" s="26" t="s">
        <v>36</v>
      </c>
      <c r="C55" s="27">
        <v>50</v>
      </c>
      <c r="D55" s="27">
        <v>19</v>
      </c>
      <c r="E55" s="27">
        <v>15</v>
      </c>
      <c r="F55" s="27">
        <v>2.7</v>
      </c>
      <c r="G55" s="27">
        <v>9</v>
      </c>
      <c r="H55" s="24">
        <f t="shared" si="1"/>
        <v>6</v>
      </c>
      <c r="I55" s="27">
        <v>546</v>
      </c>
      <c r="J55" s="27">
        <v>546</v>
      </c>
      <c r="K55" s="24" t="s">
        <v>24</v>
      </c>
    </row>
    <row r="56" spans="1:11" x14ac:dyDescent="0.2">
      <c r="A56" s="21" t="s">
        <v>142</v>
      </c>
      <c r="B56" s="26" t="s">
        <v>37</v>
      </c>
      <c r="C56" s="27">
        <v>42.1</v>
      </c>
      <c r="D56" s="27">
        <v>33</v>
      </c>
      <c r="E56" s="27">
        <v>13.4</v>
      </c>
      <c r="F56" s="27">
        <v>0</v>
      </c>
      <c r="G56" s="27">
        <v>3.9</v>
      </c>
      <c r="H56" s="24">
        <f t="shared" si="1"/>
        <v>9.5</v>
      </c>
      <c r="I56" s="27">
        <v>522</v>
      </c>
      <c r="J56" s="27">
        <v>522</v>
      </c>
      <c r="K56" s="24" t="s">
        <v>24</v>
      </c>
    </row>
    <row r="57" spans="1:11" x14ac:dyDescent="0.2">
      <c r="A57" s="21" t="s">
        <v>142</v>
      </c>
      <c r="B57" s="26" t="s">
        <v>35</v>
      </c>
      <c r="C57" s="27">
        <v>48</v>
      </c>
      <c r="D57" s="27">
        <v>17</v>
      </c>
      <c r="E57" s="27">
        <v>26</v>
      </c>
      <c r="F57" s="27">
        <v>0</v>
      </c>
      <c r="G57" s="27">
        <v>14</v>
      </c>
      <c r="H57" s="24">
        <f t="shared" si="1"/>
        <v>12</v>
      </c>
      <c r="I57" s="27">
        <v>565</v>
      </c>
      <c r="J57" s="27">
        <v>565</v>
      </c>
      <c r="K57" s="24" t="s">
        <v>24</v>
      </c>
    </row>
    <row r="58" spans="1:11" x14ac:dyDescent="0.2">
      <c r="A58" s="21" t="s">
        <v>142</v>
      </c>
      <c r="B58" s="26" t="s">
        <v>158</v>
      </c>
      <c r="C58" s="24">
        <v>1.4186851211072662</v>
      </c>
      <c r="D58" s="24">
        <v>1.9031141868512109</v>
      </c>
      <c r="E58" s="24">
        <v>11.76470588235294</v>
      </c>
      <c r="F58" s="24">
        <v>7.6124567474048437</v>
      </c>
      <c r="G58" s="24">
        <v>3.2179930795847751</v>
      </c>
      <c r="H58" s="24">
        <f t="shared" si="1"/>
        <v>8.546712802768166</v>
      </c>
      <c r="I58" s="24">
        <v>62.975778546712796</v>
      </c>
      <c r="J58" s="24">
        <v>62.975778546712796</v>
      </c>
      <c r="K58" s="24" t="s">
        <v>119</v>
      </c>
    </row>
    <row r="59" spans="1:11" x14ac:dyDescent="0.2">
      <c r="A59" s="21" t="s">
        <v>142</v>
      </c>
      <c r="B59" s="26" t="s">
        <v>135</v>
      </c>
      <c r="C59" s="24">
        <v>4.2011834319526624</v>
      </c>
      <c r="D59" s="24">
        <v>0.53254437869822491</v>
      </c>
      <c r="E59" s="24">
        <v>8.8757396449704142</v>
      </c>
      <c r="F59" s="24">
        <v>4.9112426035502965</v>
      </c>
      <c r="G59" s="24">
        <v>1.8934911242603552</v>
      </c>
      <c r="H59" s="24">
        <f t="shared" si="1"/>
        <v>6.9822485207100593</v>
      </c>
      <c r="I59" s="24">
        <v>71.597633136094672</v>
      </c>
      <c r="J59" s="24">
        <v>71.597633136094672</v>
      </c>
      <c r="K59" s="24" t="s">
        <v>119</v>
      </c>
    </row>
    <row r="60" spans="1:11" x14ac:dyDescent="0.2">
      <c r="A60" s="21" t="s">
        <v>142</v>
      </c>
      <c r="B60" s="26" t="s">
        <v>69</v>
      </c>
      <c r="C60" s="24">
        <v>7.6923076923076925</v>
      </c>
      <c r="D60" s="24">
        <v>3.2441471571906351</v>
      </c>
      <c r="E60" s="24">
        <v>8.3612040133779271</v>
      </c>
      <c r="F60" s="24">
        <v>2.6421404682274248</v>
      </c>
      <c r="G60" s="24">
        <v>4.0133779264214047</v>
      </c>
      <c r="H60" s="24">
        <f t="shared" si="1"/>
        <v>4.3478260869565224</v>
      </c>
      <c r="I60" s="24">
        <v>106.35451505016722</v>
      </c>
      <c r="J60" s="24">
        <v>106.35451505016722</v>
      </c>
      <c r="K60" s="24" t="s">
        <v>119</v>
      </c>
    </row>
    <row r="61" spans="1:11" x14ac:dyDescent="0.2">
      <c r="A61" s="21" t="s">
        <v>142</v>
      </c>
      <c r="B61" s="26" t="s">
        <v>71</v>
      </c>
      <c r="C61" s="24">
        <v>4.6913580246913575</v>
      </c>
      <c r="D61" s="24">
        <v>1.2962962962962963</v>
      </c>
      <c r="E61" s="24">
        <v>7.4074074074074066</v>
      </c>
      <c r="F61" s="24">
        <v>2.5925925925925926</v>
      </c>
      <c r="G61" s="24">
        <v>2.9629629629629628</v>
      </c>
      <c r="H61" s="24">
        <f t="shared" si="1"/>
        <v>4.4444444444444438</v>
      </c>
      <c r="I61" s="24">
        <v>70.370370370370367</v>
      </c>
      <c r="J61" s="24">
        <v>70.370370370370367</v>
      </c>
      <c r="K61" s="24" t="s">
        <v>119</v>
      </c>
    </row>
    <row r="62" spans="1:11" x14ac:dyDescent="0.2">
      <c r="A62" s="21" t="s">
        <v>142</v>
      </c>
      <c r="B62" s="26" t="s">
        <v>70</v>
      </c>
      <c r="C62" s="24">
        <v>0.29850746268656719</v>
      </c>
      <c r="D62" s="24">
        <v>0.85820895522388063</v>
      </c>
      <c r="E62" s="24">
        <v>7.0895522388059709</v>
      </c>
      <c r="F62" s="24">
        <v>4.477611940298508</v>
      </c>
      <c r="G62" s="24">
        <v>1.6417910447761197</v>
      </c>
      <c r="H62" s="24">
        <f t="shared" si="1"/>
        <v>5.4477611940298516</v>
      </c>
      <c r="I62" s="24">
        <v>31.343283582089555</v>
      </c>
      <c r="J62" s="24">
        <v>31.343283582089555</v>
      </c>
      <c r="K62" s="24" t="s">
        <v>119</v>
      </c>
    </row>
    <row r="63" spans="1:11" x14ac:dyDescent="0.2">
      <c r="A63" s="21" t="s">
        <v>142</v>
      </c>
      <c r="B63" s="26" t="s">
        <v>229</v>
      </c>
      <c r="C63" s="24">
        <v>10.4</v>
      </c>
      <c r="D63" s="24">
        <v>72.599999999999994</v>
      </c>
      <c r="E63" s="24">
        <v>10.5</v>
      </c>
      <c r="F63" s="24">
        <v>0.8</v>
      </c>
      <c r="G63" s="24"/>
      <c r="H63" s="24">
        <f>E63-G63</f>
        <v>10.5</v>
      </c>
      <c r="I63" s="24">
        <v>434</v>
      </c>
      <c r="J63" s="24">
        <v>434</v>
      </c>
      <c r="K63" s="24" t="s">
        <v>24</v>
      </c>
    </row>
    <row r="64" spans="1:11" x14ac:dyDescent="0.2">
      <c r="A64" s="21" t="s">
        <v>142</v>
      </c>
      <c r="B64" s="26" t="s">
        <v>95</v>
      </c>
      <c r="C64" s="24">
        <v>24.482758620689651</v>
      </c>
      <c r="D64" s="24">
        <v>10.689655172413794</v>
      </c>
      <c r="E64" s="24">
        <v>16.896551724137932</v>
      </c>
      <c r="F64" s="24">
        <v>1.0344827586206895</v>
      </c>
      <c r="G64" s="24">
        <v>15.862068965517238</v>
      </c>
      <c r="H64" s="24">
        <f t="shared" si="1"/>
        <v>1.0344827586206939</v>
      </c>
      <c r="I64" s="24">
        <v>310.34482758620686</v>
      </c>
      <c r="J64" s="24">
        <v>310.34482758620686</v>
      </c>
      <c r="K64" s="24" t="s">
        <v>119</v>
      </c>
    </row>
    <row r="65" spans="1:11" x14ac:dyDescent="0.2">
      <c r="A65" s="21" t="s">
        <v>142</v>
      </c>
      <c r="B65" s="26" t="s">
        <v>17</v>
      </c>
      <c r="C65" s="27">
        <v>0.2</v>
      </c>
      <c r="D65" s="27">
        <v>0.7</v>
      </c>
      <c r="E65" s="27">
        <v>18</v>
      </c>
      <c r="F65" s="27">
        <v>15</v>
      </c>
      <c r="G65" s="27">
        <v>0.9</v>
      </c>
      <c r="H65" s="24">
        <f t="shared" si="1"/>
        <v>17.100000000000001</v>
      </c>
      <c r="I65" s="27">
        <v>69</v>
      </c>
      <c r="J65" s="27">
        <v>69</v>
      </c>
      <c r="K65" s="24" t="s">
        <v>24</v>
      </c>
    </row>
    <row r="66" spans="1:11" x14ac:dyDescent="0.2">
      <c r="A66" s="21" t="s">
        <v>142</v>
      </c>
      <c r="B66" s="26" t="s">
        <v>91</v>
      </c>
      <c r="C66" s="24">
        <v>52.38095238095238</v>
      </c>
      <c r="D66" s="24">
        <v>0</v>
      </c>
      <c r="E66" s="24">
        <v>5.2380952380952381</v>
      </c>
      <c r="F66" s="24">
        <v>3.8095238095238098</v>
      </c>
      <c r="G66" s="24">
        <v>0.47619047619047622</v>
      </c>
      <c r="H66" s="24">
        <f t="shared" si="1"/>
        <v>4.7619047619047619</v>
      </c>
      <c r="I66" s="24">
        <v>500</v>
      </c>
      <c r="J66" s="24">
        <v>500</v>
      </c>
      <c r="K66" s="24" t="s">
        <v>119</v>
      </c>
    </row>
    <row r="67" spans="1:11" x14ac:dyDescent="0.2">
      <c r="A67" s="21" t="s">
        <v>142</v>
      </c>
      <c r="B67" s="26" t="s">
        <v>72</v>
      </c>
      <c r="C67" s="24">
        <v>21.78217821782178</v>
      </c>
      <c r="D67" s="24">
        <v>2.277227722772277</v>
      </c>
      <c r="E67" s="24">
        <v>4.1584158415841586</v>
      </c>
      <c r="F67" s="24">
        <v>0</v>
      </c>
      <c r="G67" s="24">
        <v>1.386138613861386</v>
      </c>
      <c r="H67" s="24">
        <f t="shared" si="1"/>
        <v>2.7722772277227725</v>
      </c>
      <c r="I67" s="24">
        <v>207.92079207920793</v>
      </c>
      <c r="J67" s="24">
        <v>207.92079207920793</v>
      </c>
      <c r="K67" s="24" t="s">
        <v>119</v>
      </c>
    </row>
    <row r="68" spans="1:11" x14ac:dyDescent="0.2">
      <c r="C68" s="24"/>
      <c r="D68" s="24"/>
      <c r="E68" s="24"/>
      <c r="F68" s="24"/>
      <c r="G68" s="24"/>
      <c r="H68" s="24"/>
      <c r="I68" s="24"/>
      <c r="J68" s="24"/>
    </row>
    <row r="69" spans="1:11" x14ac:dyDescent="0.2">
      <c r="C69" s="24"/>
      <c r="D69" s="24"/>
      <c r="E69" s="24"/>
      <c r="F69" s="24"/>
      <c r="G69" s="24"/>
      <c r="H69" s="24"/>
      <c r="I69" s="24"/>
      <c r="J69" s="24"/>
    </row>
    <row r="70" spans="1:11" x14ac:dyDescent="0.2">
      <c r="C70" s="24"/>
      <c r="D70" s="24"/>
      <c r="E70" s="24"/>
      <c r="F70" s="24"/>
      <c r="G70" s="24"/>
      <c r="H70" s="24"/>
      <c r="I70" s="24"/>
      <c r="J70" s="24"/>
    </row>
    <row r="71" spans="1:11" x14ac:dyDescent="0.2">
      <c r="C71" s="24"/>
      <c r="D71" s="24"/>
      <c r="E71" s="24"/>
      <c r="F71" s="24"/>
      <c r="G71" s="24"/>
      <c r="H71" s="24"/>
      <c r="I71" s="24"/>
      <c r="J71" s="24"/>
    </row>
    <row r="72" spans="1:11" x14ac:dyDescent="0.2">
      <c r="C72" s="24"/>
      <c r="D72" s="24"/>
      <c r="E72" s="24"/>
      <c r="F72" s="24"/>
      <c r="G72" s="24"/>
      <c r="H72" s="24"/>
      <c r="I72" s="24"/>
      <c r="J72" s="24"/>
    </row>
    <row r="73" spans="1:11" x14ac:dyDescent="0.2">
      <c r="C73" s="24"/>
      <c r="D73" s="24"/>
      <c r="E73" s="24"/>
      <c r="F73" s="24"/>
      <c r="G73" s="24"/>
      <c r="H73" s="24"/>
      <c r="I73" s="24"/>
      <c r="J73" s="24"/>
    </row>
    <row r="74" spans="1:11" x14ac:dyDescent="0.2">
      <c r="C74" s="24"/>
      <c r="D74" s="24"/>
      <c r="E74" s="24"/>
      <c r="F74" s="24"/>
      <c r="G74" s="24"/>
      <c r="H74" s="24"/>
      <c r="I74" s="24"/>
      <c r="J74" s="24"/>
    </row>
    <row r="75" spans="1:11" x14ac:dyDescent="0.2">
      <c r="C75" s="24"/>
      <c r="D75" s="24"/>
      <c r="E75" s="24"/>
      <c r="F75" s="24"/>
      <c r="G75" s="24"/>
      <c r="H75" s="24"/>
      <c r="I75" s="24"/>
      <c r="J75" s="24"/>
    </row>
    <row r="76" spans="1:11" x14ac:dyDescent="0.2">
      <c r="C76" s="24"/>
      <c r="D76" s="24"/>
      <c r="E76" s="24"/>
      <c r="F76" s="24"/>
      <c r="G76" s="24"/>
      <c r="H76" s="24"/>
      <c r="I76" s="24"/>
      <c r="J76" s="24"/>
    </row>
    <row r="77" spans="1:11" x14ac:dyDescent="0.2">
      <c r="C77" s="24"/>
      <c r="D77" s="24"/>
      <c r="E77" s="24"/>
      <c r="F77" s="24"/>
      <c r="G77" s="24"/>
      <c r="H77" s="24"/>
      <c r="I77" s="24"/>
      <c r="J77" s="24"/>
    </row>
    <row r="78" spans="1:11" x14ac:dyDescent="0.2">
      <c r="C78" s="24"/>
      <c r="D78" s="24"/>
      <c r="E78" s="24"/>
      <c r="F78" s="24"/>
      <c r="G78" s="24"/>
      <c r="H78" s="24"/>
      <c r="I78" s="24"/>
      <c r="J78" s="24"/>
    </row>
    <row r="79" spans="1:11" x14ac:dyDescent="0.2">
      <c r="C79" s="24"/>
      <c r="D79" s="24"/>
      <c r="E79" s="24"/>
      <c r="F79" s="24"/>
      <c r="G79" s="24"/>
      <c r="H79" s="24"/>
      <c r="I79" s="24"/>
      <c r="J79" s="24"/>
    </row>
    <row r="80" spans="1:11" x14ac:dyDescent="0.2">
      <c r="C80" s="24"/>
      <c r="D80" s="24"/>
      <c r="E80" s="24"/>
      <c r="F80" s="24"/>
      <c r="G80" s="24"/>
      <c r="H80" s="24"/>
      <c r="I80" s="24"/>
      <c r="J80" s="24"/>
    </row>
    <row r="81" spans="3:10" x14ac:dyDescent="0.2">
      <c r="C81" s="24"/>
      <c r="D81" s="24"/>
      <c r="E81" s="24"/>
      <c r="F81" s="24"/>
      <c r="G81" s="24"/>
      <c r="H81" s="24"/>
      <c r="I81" s="24"/>
      <c r="J81" s="24"/>
    </row>
    <row r="82" spans="3:10" x14ac:dyDescent="0.2">
      <c r="C82" s="24"/>
      <c r="D82" s="24"/>
      <c r="E82" s="24"/>
      <c r="F82" s="24"/>
      <c r="G82" s="24"/>
      <c r="H82" s="24"/>
      <c r="I82" s="24"/>
      <c r="J82" s="24"/>
    </row>
    <row r="83" spans="3:10" x14ac:dyDescent="0.2">
      <c r="C83" s="24"/>
      <c r="D83" s="24"/>
      <c r="E83" s="24"/>
      <c r="F83" s="24"/>
      <c r="G83" s="24"/>
      <c r="H83" s="24"/>
      <c r="I83" s="24"/>
      <c r="J83" s="24"/>
    </row>
    <row r="84" spans="3:10" x14ac:dyDescent="0.2">
      <c r="C84" s="24"/>
      <c r="D84" s="24"/>
      <c r="E84" s="24"/>
      <c r="F84" s="24"/>
      <c r="G84" s="24"/>
      <c r="H84" s="24"/>
      <c r="I84" s="24"/>
      <c r="J84" s="24"/>
    </row>
    <row r="85" spans="3:10" x14ac:dyDescent="0.2">
      <c r="C85" s="24"/>
      <c r="D85" s="24"/>
      <c r="E85" s="24"/>
      <c r="F85" s="24"/>
      <c r="G85" s="24"/>
      <c r="H85" s="24"/>
      <c r="I85" s="24"/>
      <c r="J85" s="24"/>
    </row>
    <row r="86" spans="3:10" x14ac:dyDescent="0.2">
      <c r="C86" s="24"/>
      <c r="D86" s="24"/>
      <c r="E86" s="24"/>
      <c r="F86" s="24"/>
      <c r="G86" s="24"/>
      <c r="H86" s="24"/>
      <c r="I86" s="24"/>
      <c r="J86" s="24"/>
    </row>
    <row r="87" spans="3:10" x14ac:dyDescent="0.2">
      <c r="C87" s="24"/>
      <c r="D87" s="24"/>
      <c r="E87" s="24"/>
      <c r="F87" s="24"/>
      <c r="G87" s="24"/>
      <c r="H87" s="24"/>
      <c r="I87" s="24"/>
      <c r="J87" s="24"/>
    </row>
    <row r="88" spans="3:10" x14ac:dyDescent="0.2">
      <c r="C88" s="24"/>
      <c r="D88" s="24"/>
      <c r="E88" s="24"/>
      <c r="F88" s="24"/>
      <c r="G88" s="24"/>
      <c r="H88" s="24"/>
      <c r="I88" s="24"/>
      <c r="J88" s="24"/>
    </row>
    <row r="89" spans="3:10" x14ac:dyDescent="0.2">
      <c r="C89" s="24"/>
      <c r="D89" s="24"/>
      <c r="E89" s="24"/>
      <c r="F89" s="24"/>
      <c r="G89" s="24"/>
      <c r="H89" s="24"/>
      <c r="I89" s="24"/>
      <c r="J89" s="24"/>
    </row>
    <row r="90" spans="3:10" x14ac:dyDescent="0.2">
      <c r="C90" s="24"/>
      <c r="D90" s="24"/>
      <c r="E90" s="24"/>
      <c r="F90" s="24"/>
      <c r="G90" s="24"/>
      <c r="H90" s="24"/>
      <c r="I90" s="24"/>
      <c r="J90" s="24"/>
    </row>
    <row r="91" spans="3:10" x14ac:dyDescent="0.2">
      <c r="C91" s="24"/>
      <c r="D91" s="24"/>
      <c r="E91" s="24"/>
      <c r="F91" s="24"/>
      <c r="G91" s="24"/>
      <c r="H91" s="24"/>
      <c r="I91" s="24"/>
      <c r="J91" s="24"/>
    </row>
    <row r="92" spans="3:10" x14ac:dyDescent="0.2">
      <c r="C92" s="24"/>
      <c r="D92" s="24"/>
      <c r="E92" s="24"/>
      <c r="F92" s="24"/>
      <c r="G92" s="24"/>
      <c r="H92" s="24"/>
      <c r="I92" s="24"/>
      <c r="J92" s="24"/>
    </row>
    <row r="93" spans="3:10" x14ac:dyDescent="0.2">
      <c r="C93" s="24"/>
      <c r="D93" s="24"/>
      <c r="E93" s="24"/>
      <c r="F93" s="24"/>
      <c r="G93" s="24"/>
      <c r="H93" s="24"/>
      <c r="I93" s="24"/>
      <c r="J93" s="24"/>
    </row>
    <row r="94" spans="3:10" x14ac:dyDescent="0.2">
      <c r="C94" s="24"/>
      <c r="D94" s="24"/>
      <c r="E94" s="24"/>
      <c r="F94" s="24"/>
      <c r="G94" s="24"/>
      <c r="H94" s="24"/>
      <c r="I94" s="24"/>
      <c r="J94" s="24"/>
    </row>
    <row r="95" spans="3:10" x14ac:dyDescent="0.2">
      <c r="C95" s="24"/>
      <c r="D95" s="24"/>
      <c r="E95" s="24"/>
      <c r="F95" s="24"/>
      <c r="G95" s="24"/>
      <c r="H95" s="24"/>
      <c r="I95" s="24"/>
      <c r="J95" s="24"/>
    </row>
    <row r="96" spans="3:10" x14ac:dyDescent="0.2">
      <c r="C96" s="24"/>
      <c r="D96" s="24"/>
      <c r="E96" s="24"/>
      <c r="F96" s="24"/>
      <c r="G96" s="24"/>
      <c r="H96" s="24"/>
      <c r="I96" s="24"/>
      <c r="J96" s="24"/>
    </row>
    <row r="97" spans="3:10" x14ac:dyDescent="0.2">
      <c r="C97" s="24"/>
      <c r="D97" s="24"/>
      <c r="E97" s="24"/>
      <c r="F97" s="24"/>
      <c r="G97" s="24"/>
      <c r="H97" s="24"/>
      <c r="I97" s="24"/>
      <c r="J97" s="24"/>
    </row>
    <row r="98" spans="3:10" x14ac:dyDescent="0.2">
      <c r="C98" s="24"/>
      <c r="D98" s="24"/>
      <c r="E98" s="24"/>
      <c r="F98" s="24"/>
      <c r="G98" s="24"/>
      <c r="H98" s="24"/>
      <c r="I98" s="24"/>
      <c r="J98" s="24"/>
    </row>
    <row r="99" spans="3:10" x14ac:dyDescent="0.2">
      <c r="C99" s="24"/>
      <c r="D99" s="24"/>
      <c r="E99" s="24"/>
      <c r="F99" s="24"/>
      <c r="G99" s="24"/>
      <c r="H99" s="24"/>
      <c r="I99" s="24"/>
      <c r="J99" s="24"/>
    </row>
    <row r="100" spans="3:10" x14ac:dyDescent="0.2">
      <c r="C100" s="24"/>
      <c r="D100" s="24"/>
      <c r="E100" s="24"/>
      <c r="F100" s="24"/>
      <c r="G100" s="24"/>
      <c r="H100" s="24"/>
      <c r="I100" s="24"/>
      <c r="J100" s="24"/>
    </row>
    <row r="101" spans="3:10" x14ac:dyDescent="0.2">
      <c r="C101" s="24"/>
      <c r="D101" s="24"/>
      <c r="E101" s="24"/>
      <c r="F101" s="24"/>
      <c r="G101" s="24"/>
      <c r="H101" s="24"/>
      <c r="I101" s="24"/>
      <c r="J101" s="24"/>
    </row>
    <row r="102" spans="3:10" x14ac:dyDescent="0.2">
      <c r="C102" s="24"/>
      <c r="D102" s="24"/>
      <c r="E102" s="24"/>
      <c r="F102" s="24"/>
      <c r="G102" s="24"/>
      <c r="H102" s="24"/>
      <c r="I102" s="24"/>
      <c r="J102" s="24"/>
    </row>
    <row r="103" spans="3:10" x14ac:dyDescent="0.2">
      <c r="C103" s="24"/>
      <c r="D103" s="24"/>
      <c r="E103" s="24"/>
      <c r="F103" s="24"/>
      <c r="G103" s="24"/>
      <c r="H103" s="24"/>
      <c r="I103" s="24"/>
      <c r="J103" s="24"/>
    </row>
    <row r="104" spans="3:10" x14ac:dyDescent="0.2">
      <c r="C104" s="24"/>
      <c r="D104" s="24"/>
      <c r="E104" s="24"/>
      <c r="F104" s="24"/>
      <c r="G104" s="24"/>
      <c r="H104" s="24"/>
      <c r="I104" s="24"/>
      <c r="J104" s="24"/>
    </row>
    <row r="105" spans="3:10" x14ac:dyDescent="0.2">
      <c r="C105" s="24"/>
      <c r="D105" s="24"/>
      <c r="E105" s="24"/>
      <c r="F105" s="24"/>
      <c r="G105" s="24"/>
      <c r="H105" s="24"/>
      <c r="I105" s="24"/>
      <c r="J105" s="24"/>
    </row>
    <row r="106" spans="3:10" x14ac:dyDescent="0.2">
      <c r="C106" s="24"/>
      <c r="D106" s="24"/>
      <c r="E106" s="24"/>
      <c r="F106" s="24"/>
      <c r="G106" s="24"/>
      <c r="H106" s="24"/>
      <c r="I106" s="24"/>
      <c r="J106" s="24"/>
    </row>
    <row r="107" spans="3:10" x14ac:dyDescent="0.2">
      <c r="C107" s="24"/>
      <c r="D107" s="24"/>
      <c r="E107" s="24"/>
      <c r="F107" s="24"/>
      <c r="G107" s="24"/>
      <c r="H107" s="24"/>
      <c r="I107" s="24"/>
      <c r="J107" s="24"/>
    </row>
    <row r="108" spans="3:10" x14ac:dyDescent="0.2">
      <c r="C108" s="24"/>
      <c r="D108" s="24"/>
      <c r="E108" s="24"/>
      <c r="F108" s="24"/>
      <c r="G108" s="24"/>
      <c r="H108" s="24"/>
      <c r="I108" s="24"/>
      <c r="J108" s="24"/>
    </row>
    <row r="109" spans="3:10" x14ac:dyDescent="0.2">
      <c r="C109" s="24"/>
      <c r="D109" s="24"/>
      <c r="E109" s="24"/>
      <c r="F109" s="24"/>
      <c r="G109" s="24"/>
      <c r="H109" s="24"/>
      <c r="I109" s="24"/>
      <c r="J109" s="24"/>
    </row>
    <row r="110" spans="3:10" x14ac:dyDescent="0.2">
      <c r="C110" s="24"/>
      <c r="D110" s="24"/>
      <c r="E110" s="24"/>
      <c r="F110" s="24"/>
      <c r="G110" s="24"/>
      <c r="H110" s="24"/>
      <c r="I110" s="24"/>
      <c r="J110" s="24"/>
    </row>
    <row r="111" spans="3:10" x14ac:dyDescent="0.2">
      <c r="C111" s="24"/>
      <c r="D111" s="24"/>
      <c r="E111" s="24"/>
      <c r="F111" s="24"/>
      <c r="G111" s="24"/>
      <c r="H111" s="24"/>
      <c r="I111" s="24"/>
      <c r="J111" s="24"/>
    </row>
    <row r="112" spans="3:10" x14ac:dyDescent="0.2">
      <c r="C112" s="24"/>
      <c r="D112" s="24"/>
      <c r="E112" s="24"/>
      <c r="F112" s="24"/>
      <c r="G112" s="24"/>
      <c r="H112" s="24"/>
      <c r="I112" s="24"/>
      <c r="J112" s="24"/>
    </row>
    <row r="113" spans="3:10" x14ac:dyDescent="0.2">
      <c r="C113" s="24"/>
      <c r="D113" s="24"/>
      <c r="E113" s="24"/>
      <c r="F113" s="24"/>
      <c r="G113" s="24"/>
      <c r="H113" s="24"/>
      <c r="I113" s="24"/>
      <c r="J113" s="24"/>
    </row>
    <row r="114" spans="3:10" x14ac:dyDescent="0.2">
      <c r="C114" s="24"/>
      <c r="D114" s="24"/>
      <c r="E114" s="24"/>
      <c r="F114" s="24"/>
      <c r="G114" s="24"/>
      <c r="H114" s="24"/>
      <c r="I114" s="24"/>
      <c r="J114" s="24"/>
    </row>
    <row r="115" spans="3:10" x14ac:dyDescent="0.2">
      <c r="C115" s="24"/>
      <c r="D115" s="24"/>
      <c r="E115" s="24"/>
      <c r="F115" s="24"/>
      <c r="G115" s="24"/>
      <c r="H115" s="24"/>
      <c r="I115" s="24"/>
      <c r="J115" s="24"/>
    </row>
    <row r="116" spans="3:10" x14ac:dyDescent="0.2">
      <c r="C116" s="24"/>
      <c r="D116" s="24"/>
      <c r="E116" s="24"/>
      <c r="F116" s="24"/>
      <c r="G116" s="24"/>
      <c r="H116" s="24"/>
      <c r="I116" s="24"/>
      <c r="J116" s="24"/>
    </row>
    <row r="117" spans="3:10" x14ac:dyDescent="0.2">
      <c r="C117" s="24"/>
      <c r="D117" s="24"/>
      <c r="E117" s="24"/>
      <c r="F117" s="24"/>
      <c r="G117" s="24"/>
      <c r="H117" s="24"/>
      <c r="I117" s="24"/>
      <c r="J117" s="24"/>
    </row>
    <row r="118" spans="3:10" x14ac:dyDescent="0.2">
      <c r="C118" s="24"/>
      <c r="D118" s="24"/>
      <c r="E118" s="24"/>
      <c r="F118" s="24"/>
      <c r="G118" s="24"/>
      <c r="H118" s="24"/>
      <c r="I118" s="24"/>
      <c r="J118" s="24"/>
    </row>
    <row r="119" spans="3:10" x14ac:dyDescent="0.2">
      <c r="C119" s="24"/>
      <c r="D119" s="24"/>
      <c r="E119" s="24"/>
      <c r="F119" s="24"/>
      <c r="G119" s="24"/>
      <c r="H119" s="24"/>
      <c r="I119" s="24"/>
      <c r="J119" s="24"/>
    </row>
    <row r="120" spans="3:10" x14ac:dyDescent="0.2">
      <c r="C120" s="24"/>
      <c r="D120" s="24"/>
      <c r="E120" s="24"/>
      <c r="F120" s="24"/>
      <c r="G120" s="24"/>
      <c r="H120" s="24"/>
      <c r="I120" s="24"/>
      <c r="J120" s="24"/>
    </row>
    <row r="121" spans="3:10" x14ac:dyDescent="0.2">
      <c r="C121" s="24"/>
      <c r="D121" s="24"/>
      <c r="E121" s="24"/>
      <c r="F121" s="24"/>
      <c r="G121" s="24"/>
      <c r="H121" s="24"/>
      <c r="I121" s="24"/>
      <c r="J121" s="24"/>
    </row>
    <row r="122" spans="3:10" x14ac:dyDescent="0.2">
      <c r="C122" s="24"/>
      <c r="D122" s="24"/>
      <c r="E122" s="24"/>
      <c r="F122" s="24"/>
      <c r="G122" s="24"/>
      <c r="H122" s="24"/>
      <c r="I122" s="24"/>
      <c r="J122" s="24"/>
    </row>
    <row r="123" spans="3:10" x14ac:dyDescent="0.2">
      <c r="C123" s="24"/>
      <c r="D123" s="24"/>
      <c r="E123" s="24"/>
      <c r="F123" s="24"/>
      <c r="G123" s="24"/>
      <c r="H123" s="24"/>
      <c r="I123" s="24"/>
      <c r="J123" s="24"/>
    </row>
    <row r="124" spans="3:10" x14ac:dyDescent="0.2">
      <c r="C124" s="24"/>
      <c r="D124" s="24"/>
      <c r="E124" s="24"/>
      <c r="F124" s="24"/>
      <c r="G124" s="24"/>
      <c r="H124" s="24"/>
      <c r="I124" s="24"/>
      <c r="J124" s="24"/>
    </row>
    <row r="125" spans="3:10" x14ac:dyDescent="0.2">
      <c r="C125" s="24"/>
      <c r="D125" s="24"/>
      <c r="E125" s="24"/>
      <c r="F125" s="24"/>
      <c r="G125" s="24"/>
      <c r="H125" s="24"/>
      <c r="I125" s="24"/>
      <c r="J125" s="24"/>
    </row>
    <row r="126" spans="3:10" x14ac:dyDescent="0.2">
      <c r="C126" s="24"/>
      <c r="D126" s="24"/>
      <c r="E126" s="24"/>
      <c r="F126" s="24"/>
      <c r="G126" s="24"/>
      <c r="H126" s="24"/>
      <c r="I126" s="24"/>
      <c r="J126" s="24"/>
    </row>
    <row r="127" spans="3:10" x14ac:dyDescent="0.2">
      <c r="C127" s="24"/>
      <c r="D127" s="24"/>
      <c r="E127" s="24"/>
      <c r="F127" s="24"/>
      <c r="G127" s="24"/>
      <c r="H127" s="24"/>
      <c r="I127" s="24"/>
      <c r="J127" s="24"/>
    </row>
    <row r="128" spans="3:10" x14ac:dyDescent="0.2">
      <c r="C128" s="24"/>
      <c r="D128" s="24"/>
      <c r="E128" s="24"/>
      <c r="F128" s="24"/>
      <c r="G128" s="24"/>
      <c r="H128" s="24"/>
      <c r="I128" s="24"/>
      <c r="J128" s="24"/>
    </row>
    <row r="129" spans="3:10" x14ac:dyDescent="0.2">
      <c r="C129" s="24"/>
      <c r="D129" s="24"/>
      <c r="E129" s="24"/>
      <c r="F129" s="24"/>
      <c r="G129" s="24"/>
      <c r="H129" s="24"/>
      <c r="I129" s="24"/>
      <c r="J129" s="24"/>
    </row>
    <row r="130" spans="3:10" x14ac:dyDescent="0.2">
      <c r="C130" s="24"/>
      <c r="D130" s="24"/>
      <c r="E130" s="24"/>
      <c r="F130" s="24"/>
      <c r="G130" s="24"/>
      <c r="H130" s="24"/>
      <c r="I130" s="24"/>
      <c r="J130" s="24"/>
    </row>
    <row r="131" spans="3:10" x14ac:dyDescent="0.2">
      <c r="C131" s="24"/>
      <c r="D131" s="24"/>
      <c r="E131" s="24"/>
      <c r="F131" s="24"/>
      <c r="G131" s="24"/>
      <c r="H131" s="24"/>
      <c r="I131" s="24"/>
      <c r="J131" s="24"/>
    </row>
    <row r="132" spans="3:10" x14ac:dyDescent="0.2">
      <c r="C132" s="24"/>
      <c r="D132" s="24"/>
      <c r="E132" s="24"/>
      <c r="F132" s="24"/>
      <c r="G132" s="24"/>
      <c r="H132" s="24"/>
      <c r="I132" s="24"/>
      <c r="J132" s="24"/>
    </row>
    <row r="133" spans="3:10" x14ac:dyDescent="0.2">
      <c r="C133" s="24"/>
      <c r="D133" s="24"/>
      <c r="E133" s="24"/>
      <c r="F133" s="24"/>
      <c r="G133" s="24"/>
      <c r="H133" s="24"/>
      <c r="I133" s="24"/>
      <c r="J133" s="24"/>
    </row>
    <row r="134" spans="3:10" x14ac:dyDescent="0.2">
      <c r="C134" s="24"/>
      <c r="D134" s="24"/>
      <c r="E134" s="24"/>
      <c r="F134" s="24"/>
      <c r="G134" s="24"/>
      <c r="H134" s="24"/>
      <c r="I134" s="24"/>
      <c r="J134" s="24"/>
    </row>
    <row r="135" spans="3:10" x14ac:dyDescent="0.2">
      <c r="C135" s="24"/>
      <c r="D135" s="24"/>
      <c r="E135" s="24"/>
      <c r="F135" s="24"/>
      <c r="G135" s="24"/>
      <c r="H135" s="24"/>
      <c r="I135" s="24"/>
      <c r="J135" s="24"/>
    </row>
    <row r="136" spans="3:10" x14ac:dyDescent="0.2">
      <c r="C136" s="24"/>
      <c r="D136" s="24"/>
      <c r="E136" s="24"/>
      <c r="F136" s="24"/>
      <c r="G136" s="24"/>
      <c r="H136" s="24"/>
      <c r="I136" s="24"/>
      <c r="J136" s="24"/>
    </row>
    <row r="137" spans="3:10" x14ac:dyDescent="0.2">
      <c r="C137" s="24"/>
      <c r="D137" s="24"/>
      <c r="E137" s="24"/>
      <c r="F137" s="24"/>
      <c r="G137" s="24"/>
      <c r="H137" s="24"/>
      <c r="I137" s="24"/>
      <c r="J137" s="24"/>
    </row>
    <row r="138" spans="3:10" x14ac:dyDescent="0.2">
      <c r="C138" s="24"/>
      <c r="D138" s="24"/>
      <c r="E138" s="24"/>
      <c r="F138" s="24"/>
      <c r="G138" s="24"/>
      <c r="H138" s="24"/>
      <c r="I138" s="24"/>
      <c r="J138" s="24"/>
    </row>
    <row r="139" spans="3:10" x14ac:dyDescent="0.2">
      <c r="C139" s="24"/>
      <c r="D139" s="24"/>
      <c r="E139" s="24"/>
      <c r="F139" s="24"/>
      <c r="G139" s="24"/>
      <c r="H139" s="24"/>
      <c r="I139" s="24"/>
      <c r="J139" s="24"/>
    </row>
    <row r="140" spans="3:10" x14ac:dyDescent="0.2">
      <c r="C140" s="24"/>
      <c r="D140" s="24"/>
      <c r="E140" s="24"/>
      <c r="F140" s="24"/>
      <c r="G140" s="24"/>
      <c r="H140" s="24"/>
      <c r="I140" s="24"/>
      <c r="J140" s="24"/>
    </row>
    <row r="141" spans="3:10" x14ac:dyDescent="0.2">
      <c r="C141" s="24"/>
      <c r="D141" s="24"/>
      <c r="E141" s="24"/>
      <c r="F141" s="24"/>
      <c r="G141" s="24"/>
      <c r="H141" s="24"/>
      <c r="I141" s="24"/>
      <c r="J141" s="24"/>
    </row>
    <row r="142" spans="3:10" x14ac:dyDescent="0.2">
      <c r="C142" s="24"/>
      <c r="D142" s="24"/>
      <c r="E142" s="24"/>
      <c r="F142" s="24"/>
      <c r="G142" s="24"/>
      <c r="H142" s="24"/>
      <c r="I142" s="24"/>
      <c r="J142" s="24"/>
    </row>
    <row r="143" spans="3:10" x14ac:dyDescent="0.2">
      <c r="C143" s="24"/>
      <c r="D143" s="24"/>
      <c r="E143" s="24"/>
      <c r="F143" s="24"/>
      <c r="G143" s="24"/>
      <c r="H143" s="24"/>
      <c r="I143" s="24"/>
      <c r="J143" s="24"/>
    </row>
    <row r="144" spans="3:10" x14ac:dyDescent="0.2">
      <c r="C144" s="24"/>
      <c r="D144" s="24"/>
      <c r="E144" s="24"/>
      <c r="F144" s="24"/>
      <c r="G144" s="24"/>
      <c r="H144" s="24"/>
      <c r="I144" s="24"/>
      <c r="J144" s="24"/>
    </row>
    <row r="145" spans="3:10" x14ac:dyDescent="0.2">
      <c r="C145" s="24"/>
      <c r="D145" s="24"/>
      <c r="E145" s="24"/>
      <c r="F145" s="24"/>
      <c r="G145" s="24"/>
      <c r="H145" s="24"/>
      <c r="I145" s="24"/>
      <c r="J145" s="24"/>
    </row>
    <row r="146" spans="3:10" x14ac:dyDescent="0.2">
      <c r="C146" s="24"/>
      <c r="D146" s="24"/>
      <c r="E146" s="24"/>
      <c r="F146" s="24"/>
      <c r="G146" s="24"/>
      <c r="H146" s="24"/>
      <c r="I146" s="24"/>
      <c r="J146" s="24"/>
    </row>
    <row r="147" spans="3:10" x14ac:dyDescent="0.2">
      <c r="C147" s="24"/>
      <c r="D147" s="24"/>
      <c r="E147" s="24"/>
      <c r="F147" s="24"/>
      <c r="G147" s="24"/>
      <c r="H147" s="24"/>
      <c r="I147" s="24"/>
      <c r="J147" s="24"/>
    </row>
    <row r="148" spans="3:10" x14ac:dyDescent="0.2">
      <c r="C148" s="24"/>
      <c r="D148" s="24"/>
      <c r="E148" s="24"/>
      <c r="F148" s="24"/>
      <c r="G148" s="24"/>
      <c r="H148" s="24"/>
      <c r="I148" s="24"/>
      <c r="J148" s="24"/>
    </row>
    <row r="149" spans="3:10" x14ac:dyDescent="0.2">
      <c r="C149" s="24"/>
      <c r="D149" s="24"/>
      <c r="E149" s="24"/>
      <c r="F149" s="24"/>
      <c r="G149" s="24"/>
      <c r="H149" s="24"/>
      <c r="I149" s="24"/>
      <c r="J149" s="24"/>
    </row>
    <row r="150" spans="3:10" x14ac:dyDescent="0.2">
      <c r="C150" s="24"/>
      <c r="D150" s="24"/>
      <c r="E150" s="24"/>
      <c r="F150" s="24"/>
      <c r="G150" s="24"/>
      <c r="H150" s="24"/>
      <c r="I150" s="24"/>
      <c r="J150" s="24"/>
    </row>
    <row r="151" spans="3:10" x14ac:dyDescent="0.2">
      <c r="C151" s="24"/>
      <c r="D151" s="24"/>
      <c r="E151" s="24"/>
      <c r="F151" s="24"/>
      <c r="G151" s="24"/>
      <c r="H151" s="24"/>
      <c r="I151" s="24"/>
      <c r="J151" s="24"/>
    </row>
    <row r="152" spans="3:10" x14ac:dyDescent="0.2">
      <c r="C152" s="24"/>
      <c r="D152" s="24"/>
      <c r="E152" s="24"/>
      <c r="F152" s="24"/>
      <c r="G152" s="24"/>
      <c r="H152" s="24"/>
      <c r="I152" s="24"/>
      <c r="J152" s="24"/>
    </row>
    <row r="153" spans="3:10" x14ac:dyDescent="0.2">
      <c r="C153" s="24"/>
      <c r="D153" s="24"/>
      <c r="E153" s="24"/>
      <c r="F153" s="24"/>
      <c r="G153" s="24"/>
      <c r="H153" s="24"/>
      <c r="I153" s="24"/>
      <c r="J153" s="24"/>
    </row>
    <row r="154" spans="3:10" x14ac:dyDescent="0.2">
      <c r="C154" s="24"/>
      <c r="D154" s="24"/>
      <c r="E154" s="24"/>
      <c r="F154" s="24"/>
      <c r="G154" s="24"/>
      <c r="H154" s="24"/>
      <c r="I154" s="24"/>
      <c r="J154" s="24"/>
    </row>
    <row r="155" spans="3:10" x14ac:dyDescent="0.2">
      <c r="C155" s="24"/>
      <c r="D155" s="24"/>
      <c r="E155" s="24"/>
      <c r="F155" s="24"/>
      <c r="G155" s="24"/>
      <c r="H155" s="24"/>
      <c r="I155" s="24"/>
      <c r="J155" s="24"/>
    </row>
    <row r="156" spans="3:10" x14ac:dyDescent="0.2">
      <c r="C156" s="24"/>
      <c r="D156" s="24"/>
      <c r="E156" s="24"/>
      <c r="F156" s="24"/>
      <c r="G156" s="24"/>
      <c r="H156" s="24"/>
      <c r="I156" s="24"/>
      <c r="J156" s="24"/>
    </row>
    <row r="157" spans="3:10" x14ac:dyDescent="0.2">
      <c r="C157" s="24"/>
      <c r="D157" s="24"/>
      <c r="E157" s="24"/>
      <c r="F157" s="24"/>
      <c r="G157" s="24"/>
      <c r="H157" s="24"/>
      <c r="I157" s="24"/>
      <c r="J157" s="24"/>
    </row>
    <row r="158" spans="3:10" x14ac:dyDescent="0.2">
      <c r="C158" s="24"/>
      <c r="D158" s="24"/>
      <c r="E158" s="24"/>
      <c r="F158" s="24"/>
      <c r="G158" s="24"/>
      <c r="H158" s="24"/>
      <c r="I158" s="24"/>
      <c r="J158" s="24"/>
    </row>
    <row r="159" spans="3:10" x14ac:dyDescent="0.2">
      <c r="C159" s="24"/>
      <c r="D159" s="24"/>
      <c r="E159" s="24"/>
      <c r="F159" s="24"/>
      <c r="G159" s="24"/>
      <c r="H159" s="24"/>
      <c r="I159" s="24"/>
      <c r="J159" s="24"/>
    </row>
    <row r="160" spans="3:10" x14ac:dyDescent="0.2">
      <c r="C160" s="24"/>
      <c r="D160" s="24"/>
      <c r="E160" s="24"/>
      <c r="F160" s="24"/>
      <c r="G160" s="24"/>
      <c r="H160" s="24"/>
      <c r="I160" s="24"/>
      <c r="J160" s="24"/>
    </row>
    <row r="161" spans="3:10" x14ac:dyDescent="0.2">
      <c r="C161" s="24"/>
      <c r="D161" s="24"/>
      <c r="E161" s="24"/>
      <c r="F161" s="24"/>
      <c r="G161" s="24"/>
      <c r="H161" s="24"/>
      <c r="I161" s="24"/>
      <c r="J161" s="24"/>
    </row>
    <row r="162" spans="3:10" x14ac:dyDescent="0.2">
      <c r="C162" s="24"/>
      <c r="D162" s="24"/>
      <c r="E162" s="24"/>
      <c r="F162" s="24"/>
      <c r="G162" s="24"/>
      <c r="H162" s="24"/>
      <c r="I162" s="24"/>
      <c r="J162" s="24"/>
    </row>
    <row r="163" spans="3:10" x14ac:dyDescent="0.2">
      <c r="C163" s="24"/>
      <c r="D163" s="24"/>
      <c r="E163" s="24"/>
      <c r="F163" s="24"/>
      <c r="G163" s="24"/>
      <c r="H163" s="24"/>
      <c r="I163" s="24"/>
      <c r="J163" s="24"/>
    </row>
    <row r="164" spans="3:10" x14ac:dyDescent="0.2">
      <c r="C164" s="24"/>
      <c r="D164" s="24"/>
      <c r="E164" s="24"/>
      <c r="F164" s="24"/>
      <c r="G164" s="24"/>
      <c r="H164" s="24"/>
      <c r="I164" s="24"/>
      <c r="J164" s="24"/>
    </row>
    <row r="165" spans="3:10" x14ac:dyDescent="0.2">
      <c r="C165" s="24"/>
      <c r="D165" s="24"/>
      <c r="E165" s="24"/>
      <c r="F165" s="24"/>
      <c r="G165" s="24"/>
      <c r="H165" s="24"/>
      <c r="I165" s="24"/>
      <c r="J165" s="24"/>
    </row>
    <row r="166" spans="3:10" x14ac:dyDescent="0.2">
      <c r="C166" s="24"/>
      <c r="D166" s="24"/>
      <c r="E166" s="24"/>
      <c r="F166" s="24"/>
      <c r="G166" s="24"/>
      <c r="H166" s="24"/>
      <c r="I166" s="24"/>
      <c r="J166" s="24"/>
    </row>
    <row r="167" spans="3:10" x14ac:dyDescent="0.2">
      <c r="C167" s="24"/>
      <c r="D167" s="24"/>
      <c r="E167" s="24"/>
      <c r="F167" s="24"/>
      <c r="G167" s="24"/>
      <c r="H167" s="24"/>
      <c r="I167" s="24"/>
      <c r="J167" s="24"/>
    </row>
    <row r="168" spans="3:10" x14ac:dyDescent="0.2">
      <c r="C168" s="24"/>
      <c r="D168" s="24"/>
      <c r="E168" s="24"/>
      <c r="F168" s="24"/>
      <c r="G168" s="24"/>
      <c r="H168" s="24"/>
      <c r="I168" s="24"/>
      <c r="J168" s="24"/>
    </row>
    <row r="169" spans="3:10" x14ac:dyDescent="0.2">
      <c r="C169" s="24"/>
      <c r="D169" s="24"/>
      <c r="E169" s="24"/>
      <c r="F169" s="24"/>
      <c r="G169" s="24"/>
      <c r="H169" s="24"/>
      <c r="I169" s="24"/>
      <c r="J169" s="24"/>
    </row>
    <row r="170" spans="3:10" x14ac:dyDescent="0.2">
      <c r="C170" s="24"/>
      <c r="D170" s="24"/>
      <c r="E170" s="24"/>
      <c r="F170" s="24"/>
      <c r="G170" s="24"/>
      <c r="H170" s="24"/>
      <c r="I170" s="24"/>
      <c r="J170" s="24"/>
    </row>
    <row r="171" spans="3:10" x14ac:dyDescent="0.2">
      <c r="C171" s="24"/>
      <c r="D171" s="24"/>
      <c r="E171" s="24"/>
      <c r="F171" s="24"/>
      <c r="G171" s="24"/>
      <c r="H171" s="24"/>
      <c r="I171" s="24"/>
      <c r="J171" s="24"/>
    </row>
    <row r="172" spans="3:10" x14ac:dyDescent="0.2">
      <c r="C172" s="24"/>
      <c r="D172" s="24"/>
      <c r="E172" s="24"/>
      <c r="F172" s="24"/>
      <c r="G172" s="24"/>
      <c r="H172" s="24"/>
      <c r="I172" s="24"/>
      <c r="J172" s="24"/>
    </row>
    <row r="173" spans="3:10" x14ac:dyDescent="0.2">
      <c r="C173" s="24"/>
      <c r="D173" s="24"/>
      <c r="E173" s="24"/>
      <c r="F173" s="24"/>
      <c r="G173" s="24"/>
      <c r="H173" s="24"/>
      <c r="I173" s="24"/>
      <c r="J173" s="24"/>
    </row>
    <row r="174" spans="3:10" x14ac:dyDescent="0.2">
      <c r="C174" s="24"/>
      <c r="D174" s="24"/>
      <c r="E174" s="24"/>
      <c r="F174" s="24"/>
      <c r="G174" s="24"/>
      <c r="H174" s="24"/>
      <c r="I174" s="24"/>
      <c r="J174" s="24"/>
    </row>
    <row r="175" spans="3:10" x14ac:dyDescent="0.2">
      <c r="C175" s="24"/>
      <c r="D175" s="24"/>
      <c r="E175" s="24"/>
      <c r="F175" s="24"/>
      <c r="G175" s="24"/>
      <c r="H175" s="24"/>
      <c r="I175" s="24"/>
      <c r="J175" s="24"/>
    </row>
    <row r="176" spans="3:10" x14ac:dyDescent="0.2">
      <c r="C176" s="24"/>
      <c r="D176" s="24"/>
      <c r="E176" s="24"/>
      <c r="F176" s="24"/>
      <c r="G176" s="24"/>
      <c r="H176" s="24"/>
      <c r="I176" s="24"/>
      <c r="J176" s="24"/>
    </row>
    <row r="177" spans="3:10" x14ac:dyDescent="0.2">
      <c r="C177" s="24"/>
      <c r="D177" s="24"/>
      <c r="E177" s="24"/>
      <c r="F177" s="24"/>
      <c r="G177" s="24"/>
      <c r="H177" s="24"/>
      <c r="I177" s="24"/>
      <c r="J177" s="24"/>
    </row>
    <row r="178" spans="3:10" x14ac:dyDescent="0.2">
      <c r="C178" s="24"/>
      <c r="D178" s="24"/>
      <c r="E178" s="24"/>
      <c r="F178" s="24"/>
      <c r="G178" s="24"/>
      <c r="H178" s="24"/>
      <c r="I178" s="24"/>
      <c r="J178" s="24"/>
    </row>
    <row r="179" spans="3:10" x14ac:dyDescent="0.2">
      <c r="C179" s="24"/>
      <c r="D179" s="24"/>
      <c r="E179" s="24"/>
      <c r="F179" s="24"/>
      <c r="G179" s="24"/>
      <c r="H179" s="24"/>
      <c r="I179" s="24"/>
      <c r="J179" s="24"/>
    </row>
    <row r="180" spans="3:10" x14ac:dyDescent="0.2">
      <c r="C180" s="24"/>
      <c r="D180" s="24"/>
      <c r="E180" s="24"/>
      <c r="F180" s="24"/>
      <c r="G180" s="24"/>
      <c r="H180" s="24"/>
      <c r="I180" s="24"/>
      <c r="J180" s="24"/>
    </row>
    <row r="181" spans="3:10" x14ac:dyDescent="0.2">
      <c r="C181" s="24"/>
      <c r="D181" s="24"/>
      <c r="E181" s="24"/>
      <c r="F181" s="24"/>
      <c r="G181" s="24"/>
      <c r="H181" s="24"/>
      <c r="I181" s="24"/>
      <c r="J181" s="24"/>
    </row>
    <row r="182" spans="3:10" x14ac:dyDescent="0.2">
      <c r="C182" s="24"/>
      <c r="D182" s="24"/>
      <c r="E182" s="24"/>
      <c r="F182" s="24"/>
      <c r="G182" s="24"/>
      <c r="H182" s="24"/>
      <c r="I182" s="24"/>
      <c r="J182" s="24"/>
    </row>
  </sheetData>
  <autoFilter ref="A2:K67" xr:uid="{7A845090-FD62-C04F-98FD-C0B00853DE98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6D48-E5A7-BB42-AEE8-D369C2415F2F}">
  <sheetPr>
    <pageSetUpPr fitToPage="1"/>
  </sheetPr>
  <dimension ref="B7:L56"/>
  <sheetViews>
    <sheetView showGridLines="0" showRowColHeaders="0" topLeftCell="A3" zoomScaleNormal="100" workbookViewId="0">
      <selection activeCell="I47" sqref="I47"/>
    </sheetView>
  </sheetViews>
  <sheetFormatPr baseColWidth="10" defaultRowHeight="16" x14ac:dyDescent="0.2"/>
  <cols>
    <col min="2" max="2" width="47" bestFit="1" customWidth="1"/>
    <col min="3" max="3" width="6" bestFit="1" customWidth="1"/>
    <col min="4" max="4" width="8.33203125" bestFit="1" customWidth="1"/>
    <col min="5" max="5" width="12.5" bestFit="1" customWidth="1"/>
    <col min="6" max="6" width="6.83203125" bestFit="1" customWidth="1"/>
    <col min="7" max="7" width="5.33203125" bestFit="1" customWidth="1"/>
    <col min="8" max="8" width="17.6640625" bestFit="1" customWidth="1"/>
    <col min="9" max="9" width="7.83203125" bestFit="1" customWidth="1"/>
    <col min="10" max="10" width="13.1640625" bestFit="1" customWidth="1"/>
    <col min="11" max="11" width="29.6640625" bestFit="1" customWidth="1"/>
  </cols>
  <sheetData>
    <row r="7" spans="2:11" ht="26" x14ac:dyDescent="0.3">
      <c r="B7" s="72" t="s">
        <v>196</v>
      </c>
      <c r="C7" s="72"/>
      <c r="D7" s="72"/>
      <c r="E7" s="72"/>
      <c r="F7" s="72"/>
      <c r="G7" s="72"/>
      <c r="H7" s="72"/>
      <c r="I7" s="72"/>
      <c r="J7" s="72"/>
      <c r="K7" s="72"/>
    </row>
    <row r="9" spans="2:11" x14ac:dyDescent="0.2">
      <c r="B9" s="7" t="s">
        <v>119</v>
      </c>
      <c r="C9" s="8" t="s">
        <v>52</v>
      </c>
      <c r="D9" s="8" t="s">
        <v>120</v>
      </c>
      <c r="E9" s="8" t="s">
        <v>47</v>
      </c>
      <c r="F9" s="8" t="s">
        <v>121</v>
      </c>
      <c r="G9" s="8" t="s">
        <v>3</v>
      </c>
      <c r="H9" s="8" t="s">
        <v>53</v>
      </c>
      <c r="I9" s="8" t="s">
        <v>49</v>
      </c>
      <c r="J9" s="8" t="s">
        <v>199</v>
      </c>
      <c r="K9" s="8" t="s">
        <v>200</v>
      </c>
    </row>
    <row r="10" spans="2:11" x14ac:dyDescent="0.2">
      <c r="B10" s="4" t="s">
        <v>81</v>
      </c>
      <c r="C10" s="5">
        <v>7.6305220883534135</v>
      </c>
      <c r="D10" s="5">
        <v>2.4899598393574296</v>
      </c>
      <c r="E10" s="5">
        <v>9.6385542168674689</v>
      </c>
      <c r="F10" s="5">
        <v>3.3734939759036147</v>
      </c>
      <c r="G10" s="5">
        <v>3.1325301204819276</v>
      </c>
      <c r="H10" s="5">
        <v>6.5060240963855422</v>
      </c>
      <c r="I10" s="5">
        <v>110.44176706827309</v>
      </c>
      <c r="J10" s="5" t="s">
        <v>202</v>
      </c>
      <c r="K10" s="5"/>
    </row>
    <row r="11" spans="2:11" x14ac:dyDescent="0.2">
      <c r="B11" s="4" t="s">
        <v>159</v>
      </c>
      <c r="C11" s="5">
        <v>9.9290780141843982</v>
      </c>
      <c r="D11" s="5">
        <v>3.4751773049645394</v>
      </c>
      <c r="E11" s="5">
        <v>10.638297872340425</v>
      </c>
      <c r="F11" s="5">
        <v>4.6099290780141846</v>
      </c>
      <c r="G11" s="5">
        <v>3.9007092198581561</v>
      </c>
      <c r="H11" s="5">
        <v>6.7375886524822697</v>
      </c>
      <c r="I11" s="5">
        <v>140.42553191489361</v>
      </c>
      <c r="J11" s="5" t="s">
        <v>202</v>
      </c>
      <c r="K11" s="5"/>
    </row>
    <row r="12" spans="2:11" x14ac:dyDescent="0.2">
      <c r="B12" s="4" t="s">
        <v>163</v>
      </c>
      <c r="C12" s="5">
        <v>4.6078431372549016</v>
      </c>
      <c r="D12" s="5">
        <v>2.0588235294117645</v>
      </c>
      <c r="E12" s="5">
        <v>6.4705882352941169</v>
      </c>
      <c r="F12" s="5">
        <v>1.3725490196078429</v>
      </c>
      <c r="G12" s="5">
        <v>4.0196078431372539</v>
      </c>
      <c r="H12" s="5">
        <v>2.4509803921568625</v>
      </c>
      <c r="I12" s="5">
        <v>71.568627450980387</v>
      </c>
      <c r="J12" s="5" t="s">
        <v>202</v>
      </c>
      <c r="K12" s="5"/>
    </row>
    <row r="13" spans="2:11" x14ac:dyDescent="0.2">
      <c r="B13" s="4" t="s">
        <v>162</v>
      </c>
      <c r="C13" s="5">
        <v>3.3774834437086092</v>
      </c>
      <c r="D13" s="5">
        <v>1.7880794701986757</v>
      </c>
      <c r="E13" s="5">
        <v>9.2715231788079482</v>
      </c>
      <c r="F13" s="5">
        <v>3.8410596026490067</v>
      </c>
      <c r="G13" s="5">
        <v>3.9072847682119209</v>
      </c>
      <c r="H13" s="5">
        <v>5.3642384105960268</v>
      </c>
      <c r="I13" s="5">
        <v>68.874172185430467</v>
      </c>
      <c r="J13" s="5" t="s">
        <v>205</v>
      </c>
      <c r="K13" s="5"/>
    </row>
    <row r="14" spans="2:11" x14ac:dyDescent="0.2">
      <c r="B14" s="4" t="s">
        <v>161</v>
      </c>
      <c r="C14" s="5">
        <v>3.1372549019607843</v>
      </c>
      <c r="D14" s="5">
        <v>1.3725490196078429</v>
      </c>
      <c r="E14" s="5">
        <v>7.8431372549019605</v>
      </c>
      <c r="F14" s="5">
        <v>3.6274509803921569</v>
      </c>
      <c r="G14" s="5">
        <v>2.9411764705882351</v>
      </c>
      <c r="H14" s="5">
        <v>4.901960784313725</v>
      </c>
      <c r="I14" s="5">
        <v>59.803921568627452</v>
      </c>
      <c r="J14" s="5" t="s">
        <v>205</v>
      </c>
      <c r="K14" s="5"/>
    </row>
    <row r="15" spans="2:11" x14ac:dyDescent="0.2">
      <c r="B15" s="4" t="s">
        <v>160</v>
      </c>
      <c r="C15" s="5">
        <v>3.3018867924528301</v>
      </c>
      <c r="D15" s="5">
        <v>1.9811320754716981</v>
      </c>
      <c r="E15" s="5">
        <v>9.433962264150944</v>
      </c>
      <c r="F15" s="5">
        <v>3.3962264150943398</v>
      </c>
      <c r="G15" s="5">
        <v>5.0943396226415096</v>
      </c>
      <c r="H15" s="5">
        <v>4.3396226415094334</v>
      </c>
      <c r="I15" s="5">
        <v>69.811320754716988</v>
      </c>
      <c r="J15" s="5" t="s">
        <v>205</v>
      </c>
      <c r="K15" s="5"/>
    </row>
    <row r="16" spans="2:11" x14ac:dyDescent="0.2">
      <c r="B16" s="4" t="s">
        <v>155</v>
      </c>
      <c r="C16" s="5">
        <v>4.716981132075472</v>
      </c>
      <c r="D16" s="5">
        <v>2.641509433962264</v>
      </c>
      <c r="E16" s="5">
        <v>8.2075471698113205</v>
      </c>
      <c r="F16" s="5">
        <v>1.320754716981132</v>
      </c>
      <c r="G16" s="5">
        <v>4.5283018867924527</v>
      </c>
      <c r="H16" s="5">
        <v>3.6792452830188673</v>
      </c>
      <c r="I16" s="5">
        <v>82.075471698113205</v>
      </c>
      <c r="J16" s="5" t="s">
        <v>205</v>
      </c>
      <c r="K16" s="5"/>
    </row>
    <row r="17" spans="2:11" x14ac:dyDescent="0.2">
      <c r="B17" s="4" t="s">
        <v>101</v>
      </c>
      <c r="C17" s="5">
        <v>4.0163934426229515</v>
      </c>
      <c r="D17" s="5">
        <v>5.081967213114754</v>
      </c>
      <c r="E17" s="5">
        <v>4.5081967213114753</v>
      </c>
      <c r="F17" s="5">
        <v>1.8032786885245904</v>
      </c>
      <c r="G17" s="5">
        <v>1.4754098360655739</v>
      </c>
      <c r="H17" s="5">
        <v>3.0327868852459017</v>
      </c>
      <c r="I17" s="5">
        <v>72.131147540983605</v>
      </c>
      <c r="J17" s="5" t="s">
        <v>201</v>
      </c>
      <c r="K17" s="5"/>
    </row>
    <row r="18" spans="2:11" x14ac:dyDescent="0.2">
      <c r="B18" s="4" t="s">
        <v>102</v>
      </c>
      <c r="C18" s="5">
        <v>22.72727272727273</v>
      </c>
      <c r="D18" s="5">
        <v>10.795454545454547</v>
      </c>
      <c r="E18" s="5">
        <v>0.56818181818181823</v>
      </c>
      <c r="F18" s="5">
        <v>0.34090909090909094</v>
      </c>
      <c r="G18" s="5">
        <v>0</v>
      </c>
      <c r="H18" s="5">
        <v>0.56818181818181823</v>
      </c>
      <c r="I18" s="5">
        <v>248.86363636363637</v>
      </c>
      <c r="J18" s="5" t="s">
        <v>201</v>
      </c>
      <c r="K18" s="5"/>
    </row>
    <row r="19" spans="2:11" x14ac:dyDescent="0.2">
      <c r="B19" s="4" t="s">
        <v>66</v>
      </c>
      <c r="C19" s="5">
        <v>43.243243243243242</v>
      </c>
      <c r="D19" s="5">
        <v>15.135135135135133</v>
      </c>
      <c r="E19" s="5">
        <v>29.72972972972973</v>
      </c>
      <c r="F19" s="5">
        <v>9.1891891891891895</v>
      </c>
      <c r="G19" s="5">
        <v>9.1891891891891895</v>
      </c>
      <c r="H19" s="5">
        <v>20.54054054054054</v>
      </c>
      <c r="I19" s="5">
        <v>540.54054054054052</v>
      </c>
      <c r="J19" s="5" t="s">
        <v>202</v>
      </c>
      <c r="K19" s="5"/>
    </row>
    <row r="20" spans="2:11" x14ac:dyDescent="0.2">
      <c r="B20" s="4" t="s">
        <v>75</v>
      </c>
      <c r="C20" s="5">
        <v>2.9045643153526974</v>
      </c>
      <c r="D20" s="5">
        <v>0.2074688796680498</v>
      </c>
      <c r="E20" s="5">
        <v>1.4522821576763487</v>
      </c>
      <c r="F20" s="5">
        <v>1.2033195020746887</v>
      </c>
      <c r="G20" s="5">
        <v>0</v>
      </c>
      <c r="H20" s="5">
        <v>1.4522821576763487</v>
      </c>
      <c r="I20" s="5">
        <v>31.120331950207472</v>
      </c>
      <c r="J20" s="5" t="s">
        <v>205</v>
      </c>
      <c r="K20" s="5"/>
    </row>
    <row r="21" spans="2:11" x14ac:dyDescent="0.2">
      <c r="B21" s="4" t="s">
        <v>74</v>
      </c>
      <c r="C21" s="5">
        <v>4.0955631399317411</v>
      </c>
      <c r="D21" s="5">
        <v>0.44368600682593862</v>
      </c>
      <c r="E21" s="5">
        <v>7.5085324232081918</v>
      </c>
      <c r="F21" s="5">
        <v>5.4607508532423212</v>
      </c>
      <c r="G21" s="5">
        <v>1.4334470989761094</v>
      </c>
      <c r="H21" s="5">
        <v>6.0750853242320826</v>
      </c>
      <c r="I21" s="5">
        <v>66.211604095563146</v>
      </c>
      <c r="J21" s="5" t="s">
        <v>205</v>
      </c>
      <c r="K21" s="5" t="s">
        <v>210</v>
      </c>
    </row>
    <row r="22" spans="2:11" x14ac:dyDescent="0.2">
      <c r="B22" s="4" t="s">
        <v>73</v>
      </c>
      <c r="C22" s="5">
        <v>6.3157894736842106</v>
      </c>
      <c r="D22" s="5">
        <v>2.5263157894736841</v>
      </c>
      <c r="E22" s="5">
        <v>2.5263157894736841</v>
      </c>
      <c r="F22" s="5">
        <v>0.59649122807017541</v>
      </c>
      <c r="G22" s="5">
        <v>1.3333333333333333</v>
      </c>
      <c r="H22" s="5">
        <v>1.192982456140351</v>
      </c>
      <c r="I22" s="5">
        <v>72.280701754385959</v>
      </c>
      <c r="J22" s="5" t="s">
        <v>205</v>
      </c>
      <c r="K22" s="5"/>
    </row>
    <row r="23" spans="2:11" x14ac:dyDescent="0.2">
      <c r="B23" s="4" t="s">
        <v>89</v>
      </c>
      <c r="C23" s="5">
        <v>52.142857142857146</v>
      </c>
      <c r="D23" s="5">
        <v>20.714285714285715</v>
      </c>
      <c r="E23" s="5">
        <v>20.714285714285715</v>
      </c>
      <c r="F23" s="5">
        <v>5</v>
      </c>
      <c r="G23" s="5">
        <v>10.714285714285715</v>
      </c>
      <c r="H23" s="5">
        <v>10</v>
      </c>
      <c r="I23" s="5">
        <v>592.85714285714289</v>
      </c>
      <c r="J23" s="5" t="s">
        <v>205</v>
      </c>
      <c r="K23" s="5" t="s">
        <v>213</v>
      </c>
    </row>
    <row r="24" spans="2:11" x14ac:dyDescent="0.2">
      <c r="B24" s="4" t="s">
        <v>138</v>
      </c>
      <c r="C24" s="5">
        <v>12.987012987012987</v>
      </c>
      <c r="D24" s="5">
        <v>5.454545454545455</v>
      </c>
      <c r="E24" s="5">
        <v>5.9090909090909092</v>
      </c>
      <c r="F24" s="5">
        <v>0.58441558441558439</v>
      </c>
      <c r="G24" s="5">
        <v>4.4155844155844157</v>
      </c>
      <c r="H24" s="5">
        <v>1.4935064935064934</v>
      </c>
      <c r="I24" s="5">
        <v>151.2987012987013</v>
      </c>
      <c r="J24" s="5" t="s">
        <v>205</v>
      </c>
      <c r="K24" s="5"/>
    </row>
    <row r="25" spans="2:11" x14ac:dyDescent="0.2">
      <c r="B25" s="4" t="s">
        <v>166</v>
      </c>
      <c r="C25" s="5">
        <v>21.081081081081081</v>
      </c>
      <c r="D25" s="5">
        <v>9.1891891891891895</v>
      </c>
      <c r="E25" s="5">
        <v>14.864864864864865</v>
      </c>
      <c r="F25" s="5">
        <v>0.81081081081081074</v>
      </c>
      <c r="G25" s="5">
        <v>13.783783783783782</v>
      </c>
      <c r="H25" s="5">
        <v>1.081081081081082</v>
      </c>
      <c r="I25" s="5">
        <v>267.56756756756755</v>
      </c>
      <c r="J25" s="5" t="s">
        <v>205</v>
      </c>
      <c r="K25" s="5"/>
    </row>
    <row r="26" spans="2:11" x14ac:dyDescent="0.2">
      <c r="B26" s="4" t="s">
        <v>165</v>
      </c>
      <c r="C26" s="5">
        <v>15.000000000000002</v>
      </c>
      <c r="D26" s="5">
        <v>8.7500000000000018</v>
      </c>
      <c r="E26" s="5">
        <v>37.5</v>
      </c>
      <c r="F26" s="5">
        <v>0.20833333333333337</v>
      </c>
      <c r="G26" s="5">
        <v>6.4583333333333339</v>
      </c>
      <c r="H26" s="5">
        <v>31.041666666666668</v>
      </c>
      <c r="I26" s="5">
        <v>314.58333333333337</v>
      </c>
      <c r="J26" s="5" t="s">
        <v>202</v>
      </c>
      <c r="K26" s="5"/>
    </row>
    <row r="27" spans="2:11" x14ac:dyDescent="0.2">
      <c r="B27" s="4" t="s">
        <v>198</v>
      </c>
      <c r="C27" s="5">
        <v>20.289855072463769</v>
      </c>
      <c r="D27" s="5">
        <v>9.5652173913043477</v>
      </c>
      <c r="E27" s="5">
        <v>24.637681159420289</v>
      </c>
      <c r="F27" s="5">
        <v>2.6086956521739131</v>
      </c>
      <c r="G27" s="5">
        <v>9.27536231884058</v>
      </c>
      <c r="H27" s="5">
        <v>15.362318840579709</v>
      </c>
      <c r="I27" s="5">
        <v>295.6521739130435</v>
      </c>
      <c r="J27" s="9" t="s">
        <v>202</v>
      </c>
      <c r="K27" s="5"/>
    </row>
    <row r="28" spans="2:11" x14ac:dyDescent="0.2">
      <c r="B28" s="4" t="s">
        <v>173</v>
      </c>
      <c r="C28" s="5">
        <v>30.909090909090907</v>
      </c>
      <c r="D28" s="5">
        <v>14.909090909090907</v>
      </c>
      <c r="E28" s="5">
        <v>21.818181818181817</v>
      </c>
      <c r="F28" s="5">
        <v>1.8181818181818181</v>
      </c>
      <c r="G28" s="5">
        <v>15.090909090909092</v>
      </c>
      <c r="H28" s="5">
        <v>6.7272727272727257</v>
      </c>
      <c r="I28" s="5">
        <v>394.5454545454545</v>
      </c>
      <c r="J28" s="5" t="s">
        <v>205</v>
      </c>
      <c r="K28" s="5"/>
    </row>
    <row r="29" spans="2:11" x14ac:dyDescent="0.2">
      <c r="B29" s="4" t="s">
        <v>171</v>
      </c>
      <c r="C29" s="5">
        <v>26.47058823529412</v>
      </c>
      <c r="D29" s="5">
        <v>11.470588235294118</v>
      </c>
      <c r="E29" s="5">
        <v>17.647058823529413</v>
      </c>
      <c r="F29" s="5">
        <v>1.6176470588235297</v>
      </c>
      <c r="G29" s="5">
        <v>13.23529411764706</v>
      </c>
      <c r="H29" s="5">
        <v>4.4117647058823533</v>
      </c>
      <c r="I29" s="5">
        <v>320.58823529411768</v>
      </c>
      <c r="J29" s="5" t="s">
        <v>205</v>
      </c>
      <c r="K29" s="5"/>
    </row>
    <row r="30" spans="2:11" x14ac:dyDescent="0.2">
      <c r="B30" s="4" t="s">
        <v>156</v>
      </c>
      <c r="C30" s="5">
        <v>9.8461538461538467</v>
      </c>
      <c r="D30" s="5">
        <v>7.2307692307692317</v>
      </c>
      <c r="E30" s="5">
        <v>18.461538461538463</v>
      </c>
      <c r="F30" s="5">
        <v>2.7692307692307696</v>
      </c>
      <c r="G30" s="5">
        <v>7.6923076923076925</v>
      </c>
      <c r="H30" s="5">
        <v>10.76923076923077</v>
      </c>
      <c r="I30" s="5">
        <v>170.76923076923077</v>
      </c>
      <c r="J30" s="5" t="s">
        <v>205</v>
      </c>
      <c r="K30" s="5"/>
    </row>
    <row r="31" spans="2:11" x14ac:dyDescent="0.2">
      <c r="B31" s="4" t="s">
        <v>114</v>
      </c>
      <c r="C31" s="5">
        <v>9.6491228070175428</v>
      </c>
      <c r="D31" s="5">
        <v>7.1929824561403501</v>
      </c>
      <c r="E31" s="5">
        <v>17.543859649122805</v>
      </c>
      <c r="F31" s="5">
        <v>2.807017543859649</v>
      </c>
      <c r="G31" s="5">
        <v>7.7192982456140351</v>
      </c>
      <c r="H31" s="5">
        <v>9.8245614035087705</v>
      </c>
      <c r="I31" s="5">
        <v>171.05263157894737</v>
      </c>
      <c r="J31" s="5" t="s">
        <v>205</v>
      </c>
      <c r="K31" s="5"/>
    </row>
    <row r="32" spans="2:11" x14ac:dyDescent="0.2">
      <c r="B32" s="4" t="s">
        <v>167</v>
      </c>
      <c r="C32" s="5">
        <v>46.067415730337082</v>
      </c>
      <c r="D32" s="5">
        <v>11.235955056179776</v>
      </c>
      <c r="E32" s="5">
        <v>13.483146067415731</v>
      </c>
      <c r="F32" s="5">
        <v>2.0224719101123596</v>
      </c>
      <c r="G32" s="5">
        <v>5.7303370786516856</v>
      </c>
      <c r="H32" s="5">
        <v>7.7528089887640457</v>
      </c>
      <c r="I32" s="5">
        <v>495.50561797752812</v>
      </c>
      <c r="J32" s="5" t="s">
        <v>205</v>
      </c>
      <c r="K32" s="5"/>
    </row>
    <row r="33" spans="2:12" x14ac:dyDescent="0.2">
      <c r="B33" s="4" t="s">
        <v>164</v>
      </c>
      <c r="C33" s="5">
        <v>6.4444444444444446</v>
      </c>
      <c r="D33" s="5">
        <v>40</v>
      </c>
      <c r="E33" s="5">
        <v>40</v>
      </c>
      <c r="F33" s="5">
        <v>0.22222222222222224</v>
      </c>
      <c r="G33" s="5">
        <v>6.2222222222222223</v>
      </c>
      <c r="H33" s="5">
        <v>33.777777777777779</v>
      </c>
      <c r="I33" s="5">
        <v>235.55555555555557</v>
      </c>
      <c r="J33" s="5" t="s">
        <v>202</v>
      </c>
      <c r="K33" s="5"/>
    </row>
    <row r="34" spans="2:12" x14ac:dyDescent="0.2">
      <c r="B34" s="4" t="s">
        <v>76</v>
      </c>
      <c r="C34" s="5">
        <v>22.222222222222221</v>
      </c>
      <c r="D34" s="5">
        <v>4.177777777777778</v>
      </c>
      <c r="E34" s="5">
        <v>18.666666666666664</v>
      </c>
      <c r="F34" s="5">
        <v>1.8666666666666667</v>
      </c>
      <c r="G34" s="5">
        <v>3.333333333333333</v>
      </c>
      <c r="H34" s="5">
        <v>15.333333333333332</v>
      </c>
      <c r="I34" s="5">
        <v>283.55555555555554</v>
      </c>
      <c r="J34" s="5" t="s">
        <v>202</v>
      </c>
      <c r="K34" s="5"/>
    </row>
    <row r="35" spans="2:12" x14ac:dyDescent="0.2">
      <c r="B35" s="4" t="s">
        <v>157</v>
      </c>
      <c r="C35" s="5">
        <v>12.5</v>
      </c>
      <c r="D35" s="5">
        <v>8.7500000000000018</v>
      </c>
      <c r="E35" s="5">
        <v>6.7708333333333339</v>
      </c>
      <c r="F35" s="5">
        <v>1.9791666666666667</v>
      </c>
      <c r="G35" s="5">
        <v>1.0416666666666667</v>
      </c>
      <c r="H35" s="5">
        <v>5.729166666666667</v>
      </c>
      <c r="I35" s="5">
        <v>181.25</v>
      </c>
      <c r="J35" s="5" t="s">
        <v>205</v>
      </c>
      <c r="K35" s="5"/>
    </row>
    <row r="36" spans="2:12" x14ac:dyDescent="0.2">
      <c r="B36" s="4" t="s">
        <v>85</v>
      </c>
      <c r="C36" s="5">
        <v>13.26530612244898</v>
      </c>
      <c r="D36" s="5">
        <v>8.6734693877551017</v>
      </c>
      <c r="E36" s="5">
        <v>6.5306122448979593</v>
      </c>
      <c r="F36" s="5">
        <v>1.8367346938775511</v>
      </c>
      <c r="G36" s="5">
        <v>1.1224489795918369</v>
      </c>
      <c r="H36" s="5">
        <v>5.4081632653061229</v>
      </c>
      <c r="I36" s="5">
        <v>184.69387755102042</v>
      </c>
      <c r="J36" s="5" t="s">
        <v>205</v>
      </c>
      <c r="K36" s="5"/>
    </row>
    <row r="37" spans="2:12" x14ac:dyDescent="0.2">
      <c r="B37" s="4" t="s">
        <v>169</v>
      </c>
      <c r="C37" s="5">
        <v>7.5471698113207548</v>
      </c>
      <c r="D37" s="5">
        <v>20.754716981132077</v>
      </c>
      <c r="E37" s="5">
        <v>0</v>
      </c>
      <c r="F37" s="5">
        <v>0</v>
      </c>
      <c r="G37" s="5">
        <v>0</v>
      </c>
      <c r="H37" s="5">
        <v>0</v>
      </c>
      <c r="I37" s="5">
        <v>158.49056603773585</v>
      </c>
      <c r="J37" s="5" t="s">
        <v>205</v>
      </c>
      <c r="K37" s="5"/>
    </row>
    <row r="38" spans="2:12" x14ac:dyDescent="0.2">
      <c r="B38" s="4" t="s">
        <v>170</v>
      </c>
      <c r="C38" s="5">
        <v>12.962962962962964</v>
      </c>
      <c r="D38" s="5">
        <v>12.592592592592592</v>
      </c>
      <c r="E38" s="5">
        <v>1.8518518518518519</v>
      </c>
      <c r="F38" s="5">
        <v>0.74074074074074081</v>
      </c>
      <c r="G38" s="5">
        <v>0.37037037037037041</v>
      </c>
      <c r="H38" s="5">
        <v>1.4814814814814816</v>
      </c>
      <c r="I38" s="5">
        <v>177.77777777777777</v>
      </c>
      <c r="J38" s="5" t="s">
        <v>205</v>
      </c>
      <c r="K38" s="5"/>
    </row>
    <row r="39" spans="2:12" x14ac:dyDescent="0.2">
      <c r="B39" s="4" t="s">
        <v>168</v>
      </c>
      <c r="C39" s="5">
        <v>5.3061224489795924</v>
      </c>
      <c r="D39" s="5">
        <v>6.3265306122448983</v>
      </c>
      <c r="E39" s="5">
        <v>29.591836734693878</v>
      </c>
      <c r="F39" s="5">
        <v>1.6326530612244898</v>
      </c>
      <c r="G39" s="5">
        <v>4.3877551020408161</v>
      </c>
      <c r="H39" s="5">
        <v>25.204081632653061</v>
      </c>
      <c r="I39" s="5">
        <v>183.67346938775512</v>
      </c>
      <c r="J39" s="5" t="s">
        <v>202</v>
      </c>
      <c r="K39" s="5"/>
    </row>
    <row r="40" spans="2:12" x14ac:dyDescent="0.2">
      <c r="B40" s="4" t="s">
        <v>174</v>
      </c>
      <c r="C40" s="5">
        <v>7.2727272727272725</v>
      </c>
      <c r="D40" s="5">
        <v>2.8636363636363633</v>
      </c>
      <c r="E40" s="5">
        <v>7.2727272727272725</v>
      </c>
      <c r="F40" s="5">
        <v>2.9090909090909092</v>
      </c>
      <c r="G40" s="5">
        <v>3.1818181818181817</v>
      </c>
      <c r="H40" s="5">
        <v>4.0909090909090908</v>
      </c>
      <c r="I40" s="5">
        <v>96.818181818181813</v>
      </c>
      <c r="J40" s="5" t="s">
        <v>205</v>
      </c>
      <c r="K40" s="5"/>
      <c r="L40" t="s">
        <v>218</v>
      </c>
    </row>
    <row r="41" spans="2:12" x14ac:dyDescent="0.2">
      <c r="B41" s="4" t="s">
        <v>172</v>
      </c>
      <c r="C41" s="5">
        <v>6.4257028112449799</v>
      </c>
      <c r="D41" s="5">
        <v>2.6907630522088355</v>
      </c>
      <c r="E41" s="5">
        <v>8.8353413654618471</v>
      </c>
      <c r="F41" s="5">
        <v>4.0160642570281126</v>
      </c>
      <c r="G41" s="5">
        <v>3.1325301204819276</v>
      </c>
      <c r="H41" s="5">
        <v>5.7028112449799195</v>
      </c>
      <c r="I41" s="5">
        <v>95.98393574297188</v>
      </c>
      <c r="J41" s="5" t="s">
        <v>202</v>
      </c>
      <c r="K41" s="5"/>
    </row>
    <row r="42" spans="2:12" x14ac:dyDescent="0.2">
      <c r="B42" s="4" t="s">
        <v>88</v>
      </c>
      <c r="C42" s="5">
        <v>18.125</v>
      </c>
      <c r="D42" s="5">
        <v>3.4375000000000004</v>
      </c>
      <c r="E42" s="5">
        <v>14.0625</v>
      </c>
      <c r="F42" s="5">
        <v>7.1874999999999991</v>
      </c>
      <c r="G42" s="5">
        <v>0.9375</v>
      </c>
      <c r="H42" s="5">
        <v>13.125</v>
      </c>
      <c r="I42" s="5">
        <v>225</v>
      </c>
      <c r="J42" s="5" t="s">
        <v>205</v>
      </c>
      <c r="K42" s="5" t="s">
        <v>211</v>
      </c>
    </row>
    <row r="43" spans="2:12" x14ac:dyDescent="0.2">
      <c r="B43" s="4" t="s">
        <v>87</v>
      </c>
      <c r="C43" s="5">
        <v>20.895522388059703</v>
      </c>
      <c r="D43" s="5">
        <v>4.9253731343283587</v>
      </c>
      <c r="E43" s="5">
        <v>2.6865671641791047</v>
      </c>
      <c r="F43" s="5">
        <v>0</v>
      </c>
      <c r="G43" s="5">
        <v>0</v>
      </c>
      <c r="H43" s="5">
        <v>2.6865671641791047</v>
      </c>
      <c r="I43" s="5">
        <v>201.49253731343285</v>
      </c>
      <c r="J43" s="5" t="s">
        <v>205</v>
      </c>
      <c r="K43" s="5" t="s">
        <v>212</v>
      </c>
    </row>
    <row r="44" spans="2:12" x14ac:dyDescent="0.2">
      <c r="B44" s="4" t="s">
        <v>100</v>
      </c>
      <c r="C44" s="5">
        <v>9.0322580645161281</v>
      </c>
      <c r="D44" s="5">
        <v>11.612903225806452</v>
      </c>
      <c r="E44" s="5">
        <v>5.3548387096774199</v>
      </c>
      <c r="F44" s="5">
        <v>0.32258064516129031</v>
      </c>
      <c r="G44" s="5">
        <v>0.70967741935483875</v>
      </c>
      <c r="H44" s="5">
        <v>4.645161290322581</v>
      </c>
      <c r="I44" s="5">
        <v>146.45161290322579</v>
      </c>
      <c r="J44" s="5" t="s">
        <v>205</v>
      </c>
      <c r="K44" s="5" t="s">
        <v>206</v>
      </c>
    </row>
    <row r="45" spans="2:12" x14ac:dyDescent="0.2">
      <c r="B45" s="4" t="s">
        <v>99</v>
      </c>
      <c r="C45" s="5">
        <v>7.2072072072072073</v>
      </c>
      <c r="D45" s="5">
        <v>6.756756756756757</v>
      </c>
      <c r="E45" s="5">
        <v>2.5675675675675675</v>
      </c>
      <c r="F45" s="5">
        <v>1.0810810810810811</v>
      </c>
      <c r="G45" s="5">
        <v>0.85585585585585577</v>
      </c>
      <c r="H45" s="5">
        <v>1.7117117117117118</v>
      </c>
      <c r="I45" s="5">
        <v>102.25225225225225</v>
      </c>
      <c r="J45" s="5" t="s">
        <v>205</v>
      </c>
      <c r="K45" s="5"/>
    </row>
    <row r="46" spans="2:12" x14ac:dyDescent="0.2">
      <c r="B46" s="4" t="s">
        <v>137</v>
      </c>
      <c r="C46" s="5">
        <v>3.2544378698224854</v>
      </c>
      <c r="D46" s="5">
        <v>4.4378698224852071</v>
      </c>
      <c r="E46" s="5">
        <v>3.8461538461538463</v>
      </c>
      <c r="F46" s="5">
        <v>2.1301775147928996</v>
      </c>
      <c r="G46" s="5">
        <v>1.0355029585798816</v>
      </c>
      <c r="H46" s="5">
        <v>2.8106508875739644</v>
      </c>
      <c r="I46" s="5">
        <v>62.130177514792905</v>
      </c>
      <c r="J46" s="5" t="s">
        <v>205</v>
      </c>
      <c r="K46" s="5"/>
      <c r="L46" t="s">
        <v>218</v>
      </c>
    </row>
    <row r="47" spans="2:12" x14ac:dyDescent="0.2">
      <c r="B47" s="4" t="s">
        <v>158</v>
      </c>
      <c r="C47" s="5">
        <v>1.4186851211072662</v>
      </c>
      <c r="D47" s="5">
        <v>1.9031141868512109</v>
      </c>
      <c r="E47" s="5">
        <v>11.76470588235294</v>
      </c>
      <c r="F47" s="5">
        <v>7.6124567474048437</v>
      </c>
      <c r="G47" s="5">
        <v>3.2179930795847751</v>
      </c>
      <c r="H47" s="5">
        <v>8.546712802768166</v>
      </c>
      <c r="I47" s="5">
        <v>62.975778546712796</v>
      </c>
      <c r="J47" s="5" t="s">
        <v>202</v>
      </c>
      <c r="K47" s="5"/>
    </row>
    <row r="48" spans="2:12" x14ac:dyDescent="0.2">
      <c r="B48" s="4" t="s">
        <v>135</v>
      </c>
      <c r="C48" s="5">
        <v>4.2011834319526624</v>
      </c>
      <c r="D48" s="5">
        <v>0.53254437869822491</v>
      </c>
      <c r="E48" s="5">
        <v>8.8757396449704142</v>
      </c>
      <c r="F48" s="5">
        <v>4.9112426035502965</v>
      </c>
      <c r="G48" s="5">
        <v>1.8934911242603552</v>
      </c>
      <c r="H48" s="5">
        <v>6.9822485207100602</v>
      </c>
      <c r="I48" s="5">
        <v>71.597633136094672</v>
      </c>
      <c r="J48" s="5" t="s">
        <v>202</v>
      </c>
      <c r="K48" s="5"/>
    </row>
    <row r="49" spans="2:11" x14ac:dyDescent="0.2">
      <c r="B49" s="4" t="s">
        <v>69</v>
      </c>
      <c r="C49" s="5">
        <v>7.6923076923076925</v>
      </c>
      <c r="D49" s="5">
        <v>3.2441471571906351</v>
      </c>
      <c r="E49" s="5">
        <v>8.3612040133779271</v>
      </c>
      <c r="F49" s="5">
        <v>2.6421404682274248</v>
      </c>
      <c r="G49" s="5">
        <v>4.0133779264214047</v>
      </c>
      <c r="H49" s="5">
        <v>4.3478260869565215</v>
      </c>
      <c r="I49" s="5">
        <v>106.35451505016722</v>
      </c>
      <c r="J49" s="5" t="s">
        <v>202</v>
      </c>
      <c r="K49" s="5"/>
    </row>
    <row r="50" spans="2:11" x14ac:dyDescent="0.2">
      <c r="B50" s="4" t="s">
        <v>71</v>
      </c>
      <c r="C50" s="5">
        <v>4.6913580246913575</v>
      </c>
      <c r="D50" s="5">
        <v>1.2962962962962963</v>
      </c>
      <c r="E50" s="5">
        <v>7.4074074074074066</v>
      </c>
      <c r="F50" s="5">
        <v>2.5925925925925926</v>
      </c>
      <c r="G50" s="5">
        <v>2.9629629629629628</v>
      </c>
      <c r="H50" s="5">
        <v>4.4444444444444446</v>
      </c>
      <c r="I50" s="5">
        <v>70.370370370370367</v>
      </c>
      <c r="J50" s="5" t="s">
        <v>205</v>
      </c>
      <c r="K50" s="5"/>
    </row>
    <row r="51" spans="2:11" x14ac:dyDescent="0.2">
      <c r="B51" s="4" t="s">
        <v>70</v>
      </c>
      <c r="C51" s="5">
        <v>0.29850746268656719</v>
      </c>
      <c r="D51" s="5">
        <v>0.85820895522388063</v>
      </c>
      <c r="E51" s="5">
        <v>7.0895522388059709</v>
      </c>
      <c r="F51" s="5">
        <v>4.477611940298508</v>
      </c>
      <c r="G51" s="5">
        <v>1.6417910447761197</v>
      </c>
      <c r="H51" s="5">
        <v>5.4477611940298507</v>
      </c>
      <c r="I51" s="5">
        <v>31.343283582089555</v>
      </c>
      <c r="J51" s="5" t="s">
        <v>202</v>
      </c>
      <c r="K51" s="5"/>
    </row>
    <row r="52" spans="2:11" x14ac:dyDescent="0.2">
      <c r="B52" s="4" t="s">
        <v>98</v>
      </c>
      <c r="C52" s="5">
        <v>8.4745762711864394</v>
      </c>
      <c r="D52" s="5">
        <v>6.1864406779661012</v>
      </c>
      <c r="E52" s="5">
        <v>2.3728813559322033</v>
      </c>
      <c r="F52" s="5">
        <v>0.67796610169491522</v>
      </c>
      <c r="G52" s="5">
        <v>0.67796610169491522</v>
      </c>
      <c r="H52" s="5">
        <v>1.6949152542372878</v>
      </c>
      <c r="I52" s="5">
        <v>113.5593220338983</v>
      </c>
      <c r="J52" s="5" t="s">
        <v>201</v>
      </c>
      <c r="K52" s="5"/>
    </row>
    <row r="53" spans="2:11" x14ac:dyDescent="0.2">
      <c r="B53" s="4" t="s">
        <v>77</v>
      </c>
      <c r="C53" s="5">
        <v>7.2477064220183491</v>
      </c>
      <c r="D53" s="5">
        <v>4.4954128440366974</v>
      </c>
      <c r="E53" s="5">
        <v>8.1651376146788994</v>
      </c>
      <c r="F53" s="5">
        <v>1.6513761467889909</v>
      </c>
      <c r="G53" s="5">
        <v>1.4678899082568808</v>
      </c>
      <c r="H53" s="5">
        <v>6.6972477064220195</v>
      </c>
      <c r="I53" s="5">
        <v>113.76146788990826</v>
      </c>
      <c r="J53" s="5" t="s">
        <v>202</v>
      </c>
      <c r="K53" s="5"/>
    </row>
    <row r="54" spans="2:11" x14ac:dyDescent="0.2">
      <c r="B54" s="4" t="s">
        <v>97</v>
      </c>
      <c r="C54" s="5">
        <v>6.901408450704225</v>
      </c>
      <c r="D54" s="5">
        <v>5.9859154929577461</v>
      </c>
      <c r="E54" s="5">
        <v>2.0422535211267605</v>
      </c>
      <c r="F54" s="5">
        <v>0.70422535211267601</v>
      </c>
      <c r="G54" s="5">
        <v>0.63380281690140838</v>
      </c>
      <c r="H54" s="5">
        <v>1.408450704225352</v>
      </c>
      <c r="I54" s="5">
        <v>93.661971830985905</v>
      </c>
      <c r="J54" s="5" t="s">
        <v>201</v>
      </c>
      <c r="K54" s="5"/>
    </row>
    <row r="55" spans="2:11" x14ac:dyDescent="0.2">
      <c r="B55" s="4" t="s">
        <v>84</v>
      </c>
      <c r="C55" s="5">
        <v>10</v>
      </c>
      <c r="D55" s="5">
        <v>2.3076923076923079</v>
      </c>
      <c r="E55" s="5">
        <v>7.6923076923076925</v>
      </c>
      <c r="F55" s="5">
        <v>3.8461538461538463</v>
      </c>
      <c r="G55" s="5">
        <v>2.2307692307692308</v>
      </c>
      <c r="H55" s="5">
        <v>5.4615384615384617</v>
      </c>
      <c r="I55" s="5">
        <v>126.92307692307693</v>
      </c>
      <c r="J55" s="5" t="s">
        <v>202</v>
      </c>
      <c r="K55" s="5"/>
    </row>
    <row r="56" spans="2:11" x14ac:dyDescent="0.2">
      <c r="B56" s="4" t="s">
        <v>72</v>
      </c>
      <c r="C56" s="5">
        <v>21.78217821782178</v>
      </c>
      <c r="D56" s="5">
        <v>2.277227722772277</v>
      </c>
      <c r="E56" s="5">
        <v>4.1584158415841586</v>
      </c>
      <c r="F56" s="5">
        <v>0</v>
      </c>
      <c r="G56" s="5">
        <v>1.386138613861386</v>
      </c>
      <c r="H56" s="5">
        <v>2.7722772277227725</v>
      </c>
      <c r="I56" s="5">
        <v>207.92079207920793</v>
      </c>
      <c r="J56" s="5" t="s">
        <v>205</v>
      </c>
      <c r="K56" s="5"/>
    </row>
  </sheetData>
  <sheetProtection algorithmName="SHA-512" hashValue="UQdymYWvn0AQiTGZZDCBe1KGtYQX7MMWqgYt/vrNBdJsXDi6O4npYnbAEYiKlVjMhH6fCBo44CQHss+mm591tg==" saltValue="3ezcOwvgRWc7jwZnfPBn8A==" spinCount="100000" sheet="1" objects="1" scenarios="1"/>
  <sortState xmlns:xlrd2="http://schemas.microsoft.com/office/spreadsheetml/2017/richdata2" ref="B10:K56">
    <sortCondition ref="B10:B56"/>
  </sortState>
  <mergeCells count="1">
    <mergeCell ref="B7:K7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4A3D-D9C7-3D49-8392-0FA41A06CE0B}">
  <dimension ref="B7:K50"/>
  <sheetViews>
    <sheetView showGridLines="0" showRowColHeaders="0" topLeftCell="A8" zoomScaleNormal="100" workbookViewId="0">
      <selection activeCell="G19" sqref="G19"/>
    </sheetView>
  </sheetViews>
  <sheetFormatPr baseColWidth="10" defaultRowHeight="16" x14ac:dyDescent="0.2"/>
  <cols>
    <col min="2" max="2" width="41.1640625" bestFit="1" customWidth="1"/>
    <col min="3" max="3" width="6" bestFit="1" customWidth="1"/>
    <col min="4" max="4" width="8.33203125" bestFit="1" customWidth="1"/>
    <col min="5" max="5" width="12.5" bestFit="1" customWidth="1"/>
    <col min="6" max="6" width="6.83203125" bestFit="1" customWidth="1"/>
    <col min="7" max="7" width="5.33203125" bestFit="1" customWidth="1"/>
    <col min="8" max="8" width="17.6640625" bestFit="1" customWidth="1"/>
    <col min="9" max="9" width="7.83203125" bestFit="1" customWidth="1"/>
    <col min="10" max="10" width="13" bestFit="1" customWidth="1"/>
    <col min="11" max="11" width="30.33203125" bestFit="1" customWidth="1"/>
  </cols>
  <sheetData>
    <row r="7" spans="2:11" ht="26" x14ac:dyDescent="0.3">
      <c r="B7" s="72" t="s">
        <v>146</v>
      </c>
      <c r="C7" s="72"/>
      <c r="D7" s="72"/>
      <c r="E7" s="72"/>
      <c r="F7" s="72"/>
      <c r="G7" s="72"/>
      <c r="H7" s="72"/>
      <c r="I7" s="72"/>
      <c r="J7" s="72"/>
      <c r="K7" s="72"/>
    </row>
    <row r="9" spans="2:11" x14ac:dyDescent="0.2">
      <c r="B9" s="7" t="s">
        <v>119</v>
      </c>
      <c r="C9" s="8" t="s">
        <v>52</v>
      </c>
      <c r="D9" s="8" t="s">
        <v>120</v>
      </c>
      <c r="E9" s="8" t="s">
        <v>47</v>
      </c>
      <c r="F9" s="8" t="s">
        <v>121</v>
      </c>
      <c r="G9" s="8" t="s">
        <v>3</v>
      </c>
      <c r="H9" s="8" t="s">
        <v>53</v>
      </c>
      <c r="I9" s="8" t="s">
        <v>49</v>
      </c>
      <c r="J9" s="8" t="s">
        <v>199</v>
      </c>
      <c r="K9" s="8" t="s">
        <v>200</v>
      </c>
    </row>
    <row r="10" spans="2:11" x14ac:dyDescent="0.2">
      <c r="B10" s="4" t="s">
        <v>82</v>
      </c>
      <c r="C10" s="6">
        <v>18.333333333333332</v>
      </c>
      <c r="D10" s="6">
        <v>8.0952380952380949</v>
      </c>
      <c r="E10" s="6">
        <v>18.571428571428569</v>
      </c>
      <c r="F10" s="6">
        <v>7.6190476190476195</v>
      </c>
      <c r="G10" s="6">
        <v>4.0476190476190474</v>
      </c>
      <c r="H10" s="6">
        <v>14.523809523809522</v>
      </c>
      <c r="I10" s="6">
        <v>261.90476190476193</v>
      </c>
      <c r="J10" s="5" t="s">
        <v>202</v>
      </c>
      <c r="K10" s="5"/>
    </row>
    <row r="11" spans="2:11" x14ac:dyDescent="0.2">
      <c r="B11" s="4" t="s">
        <v>81</v>
      </c>
      <c r="C11" s="6">
        <v>7.6305220883534135</v>
      </c>
      <c r="D11" s="6">
        <v>2.4899598393574296</v>
      </c>
      <c r="E11" s="6">
        <v>9.6385542168674689</v>
      </c>
      <c r="F11" s="6">
        <v>3.3734939759036147</v>
      </c>
      <c r="G11" s="6">
        <v>3.1325301204819276</v>
      </c>
      <c r="H11" s="6">
        <v>6.5060240963855422</v>
      </c>
      <c r="I11" s="6">
        <v>110.44176706827309</v>
      </c>
      <c r="J11" s="5" t="s">
        <v>202</v>
      </c>
      <c r="K11" s="5"/>
    </row>
    <row r="12" spans="2:11" x14ac:dyDescent="0.2">
      <c r="B12" s="4" t="s">
        <v>159</v>
      </c>
      <c r="C12" s="6">
        <v>9.9290780141843982</v>
      </c>
      <c r="D12" s="6">
        <v>3.4751773049645394</v>
      </c>
      <c r="E12" s="6">
        <v>10.638297872340425</v>
      </c>
      <c r="F12" s="6">
        <v>4.6099290780141846</v>
      </c>
      <c r="G12" s="6">
        <v>3.9007092198581561</v>
      </c>
      <c r="H12" s="6">
        <v>6.7375886524822697</v>
      </c>
      <c r="I12" s="6">
        <v>140.42553191489361</v>
      </c>
      <c r="J12" s="5" t="s">
        <v>202</v>
      </c>
      <c r="K12" s="5"/>
    </row>
    <row r="13" spans="2:11" x14ac:dyDescent="0.2">
      <c r="B13" s="4" t="s">
        <v>80</v>
      </c>
      <c r="C13" s="6">
        <v>23.076923076923077</v>
      </c>
      <c r="D13" s="6">
        <v>3.8461538461538463</v>
      </c>
      <c r="E13" s="6">
        <v>32.692307692307693</v>
      </c>
      <c r="F13" s="6">
        <v>21.153846153846153</v>
      </c>
      <c r="G13" s="6">
        <v>6.3461538461538458</v>
      </c>
      <c r="H13" s="6">
        <v>26.346153846153847</v>
      </c>
      <c r="I13" s="6">
        <v>350</v>
      </c>
      <c r="J13" s="5" t="s">
        <v>202</v>
      </c>
      <c r="K13" s="5"/>
    </row>
    <row r="14" spans="2:11" x14ac:dyDescent="0.2">
      <c r="B14" s="4" t="s">
        <v>163</v>
      </c>
      <c r="C14" s="6">
        <v>4.6078431372549016</v>
      </c>
      <c r="D14" s="6">
        <v>2.0588235294117645</v>
      </c>
      <c r="E14" s="6">
        <v>6.4705882352941169</v>
      </c>
      <c r="F14" s="6">
        <v>1.3725490196078429</v>
      </c>
      <c r="G14" s="6">
        <v>4.0196078431372539</v>
      </c>
      <c r="H14" s="6">
        <v>2.4509803921568625</v>
      </c>
      <c r="I14" s="6">
        <v>71.568627450980387</v>
      </c>
      <c r="J14" s="5" t="s">
        <v>202</v>
      </c>
      <c r="K14" s="5"/>
    </row>
    <row r="15" spans="2:11" x14ac:dyDescent="0.2">
      <c r="B15" s="4" t="s">
        <v>162</v>
      </c>
      <c r="C15" s="6">
        <v>3.3774834437086092</v>
      </c>
      <c r="D15" s="6">
        <v>1.7880794701986757</v>
      </c>
      <c r="E15" s="6">
        <v>9.2715231788079482</v>
      </c>
      <c r="F15" s="6">
        <v>3.8410596026490067</v>
      </c>
      <c r="G15" s="6">
        <v>3.9072847682119209</v>
      </c>
      <c r="H15" s="6">
        <v>5.3642384105960268</v>
      </c>
      <c r="I15" s="6">
        <v>68.874172185430467</v>
      </c>
      <c r="J15" s="5" t="s">
        <v>205</v>
      </c>
      <c r="K15" s="5"/>
    </row>
    <row r="16" spans="2:11" x14ac:dyDescent="0.2">
      <c r="B16" s="4" t="s">
        <v>161</v>
      </c>
      <c r="C16" s="6">
        <v>3.1372549019607843</v>
      </c>
      <c r="D16" s="6">
        <v>1.3725490196078429</v>
      </c>
      <c r="E16" s="6">
        <v>7.8431372549019605</v>
      </c>
      <c r="F16" s="6">
        <v>3.6274509803921569</v>
      </c>
      <c r="G16" s="6">
        <v>2.9411764705882351</v>
      </c>
      <c r="H16" s="6">
        <v>4.901960784313725</v>
      </c>
      <c r="I16" s="6">
        <v>59.803921568627452</v>
      </c>
      <c r="J16" s="5" t="s">
        <v>205</v>
      </c>
      <c r="K16" s="5"/>
    </row>
    <row r="17" spans="2:11" x14ac:dyDescent="0.2">
      <c r="B17" s="4" t="s">
        <v>160</v>
      </c>
      <c r="C17" s="6">
        <v>3.3018867924528301</v>
      </c>
      <c r="D17" s="6">
        <v>1.9811320754716981</v>
      </c>
      <c r="E17" s="6">
        <v>9.433962264150944</v>
      </c>
      <c r="F17" s="6">
        <v>3.3962264150943398</v>
      </c>
      <c r="G17" s="6">
        <v>5.0943396226415096</v>
      </c>
      <c r="H17" s="6">
        <v>4.3396226415094334</v>
      </c>
      <c r="I17" s="6">
        <v>69.811320754716988</v>
      </c>
      <c r="J17" s="5" t="s">
        <v>205</v>
      </c>
      <c r="K17" s="5"/>
    </row>
    <row r="18" spans="2:11" x14ac:dyDescent="0.2">
      <c r="B18" s="4" t="s">
        <v>155</v>
      </c>
      <c r="C18" s="6">
        <v>4.716981132075472</v>
      </c>
      <c r="D18" s="6">
        <v>2.641509433962264</v>
      </c>
      <c r="E18" s="6">
        <v>8.2075471698113205</v>
      </c>
      <c r="F18" s="6">
        <v>1.320754716981132</v>
      </c>
      <c r="G18" s="6">
        <v>4.5283018867924527</v>
      </c>
      <c r="H18" s="6">
        <v>3.6792452830188673</v>
      </c>
      <c r="I18" s="6">
        <v>82.075471698113205</v>
      </c>
      <c r="J18" s="5" t="s">
        <v>205</v>
      </c>
      <c r="K18" s="5"/>
    </row>
    <row r="19" spans="2:11" x14ac:dyDescent="0.2">
      <c r="B19" s="4" t="s">
        <v>178</v>
      </c>
      <c r="C19" s="6">
        <v>38.63636363636364</v>
      </c>
      <c r="D19" s="6">
        <v>11.590909090909092</v>
      </c>
      <c r="E19" s="6">
        <v>36.363636363636367</v>
      </c>
      <c r="F19" s="6">
        <v>20.22727272727273</v>
      </c>
      <c r="G19" s="6">
        <v>5.0000000000000009</v>
      </c>
      <c r="H19" s="6">
        <v>31.363636363636367</v>
      </c>
      <c r="I19" s="6">
        <v>518.18181818181824</v>
      </c>
      <c r="J19" s="5" t="s">
        <v>202</v>
      </c>
      <c r="K19" s="5" t="s">
        <v>214</v>
      </c>
    </row>
    <row r="20" spans="2:11" x14ac:dyDescent="0.2">
      <c r="B20" s="4" t="s">
        <v>96</v>
      </c>
      <c r="C20" s="6">
        <v>37.368421052631582</v>
      </c>
      <c r="D20" s="6">
        <v>15.789473684210527</v>
      </c>
      <c r="E20" s="6">
        <v>17.894736842105264</v>
      </c>
      <c r="F20" s="6">
        <v>2.1052631578947372</v>
      </c>
      <c r="G20" s="6">
        <v>10</v>
      </c>
      <c r="H20" s="6">
        <v>7.8947368421052637</v>
      </c>
      <c r="I20" s="6">
        <v>442.1052631578948</v>
      </c>
      <c r="J20" s="5" t="s">
        <v>205</v>
      </c>
      <c r="K20" s="5"/>
    </row>
    <row r="21" spans="2:11" x14ac:dyDescent="0.2">
      <c r="B21" s="4" t="s">
        <v>175</v>
      </c>
      <c r="C21" s="6">
        <v>11.564625850340136</v>
      </c>
      <c r="D21" s="6">
        <v>3.0612244897959182</v>
      </c>
      <c r="E21" s="6">
        <v>14.965986394557822</v>
      </c>
      <c r="F21" s="6">
        <v>9.5238095238095237</v>
      </c>
      <c r="G21" s="6">
        <v>2.9251700680272106</v>
      </c>
      <c r="H21" s="6">
        <v>12.040816326530612</v>
      </c>
      <c r="I21" s="6">
        <v>165.30612244897958</v>
      </c>
      <c r="J21" s="5" t="s">
        <v>202</v>
      </c>
      <c r="K21" s="5"/>
    </row>
    <row r="22" spans="2:11" x14ac:dyDescent="0.2">
      <c r="B22" s="4" t="s">
        <v>177</v>
      </c>
      <c r="C22" s="6">
        <v>25</v>
      </c>
      <c r="D22" s="6">
        <v>15.714285714285717</v>
      </c>
      <c r="E22" s="6">
        <v>42.857142857142861</v>
      </c>
      <c r="F22" s="6">
        <v>25.714285714285715</v>
      </c>
      <c r="G22" s="6">
        <v>8.5714285714285712</v>
      </c>
      <c r="H22" s="6">
        <v>34.285714285714285</v>
      </c>
      <c r="I22" s="6">
        <v>428.57142857142861</v>
      </c>
      <c r="J22" s="5" t="s">
        <v>202</v>
      </c>
      <c r="K22" s="5"/>
    </row>
    <row r="23" spans="2:11" x14ac:dyDescent="0.2">
      <c r="B23" s="4" t="s">
        <v>79</v>
      </c>
      <c r="C23" s="6">
        <v>45.714285714285715</v>
      </c>
      <c r="D23" s="6">
        <v>10</v>
      </c>
      <c r="E23" s="6">
        <v>34.285714285714285</v>
      </c>
      <c r="F23" s="6">
        <v>17.714285714285715</v>
      </c>
      <c r="G23" s="6">
        <v>8.2857142857142865</v>
      </c>
      <c r="H23" s="6">
        <v>26</v>
      </c>
      <c r="I23" s="6">
        <v>565.71428571428578</v>
      </c>
      <c r="J23" s="5" t="s">
        <v>202</v>
      </c>
      <c r="K23" s="5" t="s">
        <v>214</v>
      </c>
    </row>
    <row r="24" spans="2:11" x14ac:dyDescent="0.2">
      <c r="B24" s="4" t="s">
        <v>176</v>
      </c>
      <c r="C24" s="6">
        <v>42</v>
      </c>
      <c r="D24" s="6">
        <v>13.6</v>
      </c>
      <c r="E24" s="6">
        <v>34</v>
      </c>
      <c r="F24" s="6">
        <v>17</v>
      </c>
      <c r="G24" s="6">
        <v>10.4</v>
      </c>
      <c r="H24" s="6">
        <v>23.6</v>
      </c>
      <c r="I24" s="6">
        <v>548</v>
      </c>
      <c r="J24" s="5" t="s">
        <v>202</v>
      </c>
      <c r="K24" s="5" t="s">
        <v>214</v>
      </c>
    </row>
    <row r="25" spans="2:11" x14ac:dyDescent="0.2">
      <c r="B25" s="4" t="s">
        <v>90</v>
      </c>
      <c r="C25" s="6">
        <v>58.333333333333336</v>
      </c>
      <c r="D25" s="6">
        <v>15.000000000000002</v>
      </c>
      <c r="E25" s="6">
        <v>19.166666666666668</v>
      </c>
      <c r="F25" s="6">
        <v>4.5833333333333339</v>
      </c>
      <c r="G25" s="6">
        <v>9.5833333333333339</v>
      </c>
      <c r="H25" s="6">
        <v>9.5833333333333339</v>
      </c>
      <c r="I25" s="6">
        <v>625</v>
      </c>
      <c r="J25" s="5" t="s">
        <v>205</v>
      </c>
      <c r="K25" s="5" t="s">
        <v>213</v>
      </c>
    </row>
    <row r="26" spans="2:11" x14ac:dyDescent="0.2">
      <c r="B26" s="4" t="s">
        <v>78</v>
      </c>
      <c r="C26" s="6">
        <v>23.684210526315791</v>
      </c>
      <c r="D26" s="6">
        <v>6.7105263157894735</v>
      </c>
      <c r="E26" s="6">
        <v>17.10526315789474</v>
      </c>
      <c r="F26" s="6">
        <v>9.2105263157894743</v>
      </c>
      <c r="G26" s="6">
        <v>5</v>
      </c>
      <c r="H26" s="6">
        <v>12.105263157894736</v>
      </c>
      <c r="I26" s="6">
        <v>296.0526315789474</v>
      </c>
      <c r="J26" s="5" t="s">
        <v>202</v>
      </c>
      <c r="K26" s="5"/>
    </row>
    <row r="27" spans="2:11" x14ac:dyDescent="0.2">
      <c r="B27" s="4" t="s">
        <v>75</v>
      </c>
      <c r="C27" s="6">
        <v>2.9045643153526974</v>
      </c>
      <c r="D27" s="6">
        <v>0.2074688796680498</v>
      </c>
      <c r="E27" s="6">
        <v>1.4522821576763487</v>
      </c>
      <c r="F27" s="6">
        <v>1.2033195020746887</v>
      </c>
      <c r="G27" s="6">
        <v>0</v>
      </c>
      <c r="H27" s="6">
        <v>1.4522821576763487</v>
      </c>
      <c r="I27" s="6">
        <v>31.120331950207472</v>
      </c>
      <c r="J27" s="5" t="s">
        <v>205</v>
      </c>
      <c r="K27" s="5"/>
    </row>
    <row r="28" spans="2:11" x14ac:dyDescent="0.2">
      <c r="B28" s="4" t="s">
        <v>74</v>
      </c>
      <c r="C28" s="6">
        <v>4.0955631399317411</v>
      </c>
      <c r="D28" s="6">
        <v>0.44368600682593862</v>
      </c>
      <c r="E28" s="6">
        <v>7.5085324232081918</v>
      </c>
      <c r="F28" s="6">
        <v>5.4607508532423212</v>
      </c>
      <c r="G28" s="6">
        <v>1.4334470989761094</v>
      </c>
      <c r="H28" s="6">
        <v>6.0750853242320826</v>
      </c>
      <c r="I28" s="6">
        <v>66.211604095563146</v>
      </c>
      <c r="J28" s="5" t="s">
        <v>205</v>
      </c>
      <c r="K28" s="5" t="s">
        <v>210</v>
      </c>
    </row>
    <row r="29" spans="2:11" x14ac:dyDescent="0.2">
      <c r="B29" s="4" t="s">
        <v>73</v>
      </c>
      <c r="C29" s="6">
        <v>6.3157894736842106</v>
      </c>
      <c r="D29" s="6">
        <v>2.5263157894736841</v>
      </c>
      <c r="E29" s="6">
        <v>2.5263157894736841</v>
      </c>
      <c r="F29" s="6">
        <v>0.59649122807017541</v>
      </c>
      <c r="G29" s="6">
        <v>1.3333333333333333</v>
      </c>
      <c r="H29" s="6">
        <v>1.192982456140351</v>
      </c>
      <c r="I29" s="6">
        <v>72.280701754385959</v>
      </c>
      <c r="J29" s="5" t="s">
        <v>205</v>
      </c>
      <c r="K29" s="5"/>
    </row>
    <row r="30" spans="2:11" x14ac:dyDescent="0.2">
      <c r="B30" s="4" t="s">
        <v>179</v>
      </c>
      <c r="C30" s="6">
        <v>19.736842105263158</v>
      </c>
      <c r="D30" s="6">
        <v>2.5</v>
      </c>
      <c r="E30" s="6">
        <v>6.5789473684210531</v>
      </c>
      <c r="F30" s="6">
        <v>3.9473684210526319</v>
      </c>
      <c r="G30" s="6">
        <v>0</v>
      </c>
      <c r="H30" s="6">
        <v>6.5789473684210531</v>
      </c>
      <c r="I30" s="6">
        <v>202.63157894736844</v>
      </c>
      <c r="J30" s="5" t="s">
        <v>205</v>
      </c>
      <c r="K30" s="5"/>
    </row>
    <row r="31" spans="2:11" x14ac:dyDescent="0.2">
      <c r="B31" s="4" t="s">
        <v>89</v>
      </c>
      <c r="C31" s="6">
        <v>52.142857142857146</v>
      </c>
      <c r="D31" s="6">
        <v>20.714285714285715</v>
      </c>
      <c r="E31" s="6">
        <v>20.714285714285715</v>
      </c>
      <c r="F31" s="6">
        <v>5</v>
      </c>
      <c r="G31" s="6">
        <v>10.714285714285715</v>
      </c>
      <c r="H31" s="6">
        <v>10</v>
      </c>
      <c r="I31" s="6">
        <v>592.85714285714289</v>
      </c>
      <c r="J31" s="5" t="s">
        <v>205</v>
      </c>
      <c r="K31" s="5" t="s">
        <v>213</v>
      </c>
    </row>
    <row r="32" spans="2:11" x14ac:dyDescent="0.2">
      <c r="B32" s="4" t="s">
        <v>136</v>
      </c>
      <c r="C32" s="6">
        <v>43.07692307692308</v>
      </c>
      <c r="D32" s="6">
        <v>8.615384615384615</v>
      </c>
      <c r="E32" s="6">
        <v>27.692307692307693</v>
      </c>
      <c r="F32" s="6">
        <v>15.230769230769232</v>
      </c>
      <c r="G32" s="6">
        <v>4.6153846153846159</v>
      </c>
      <c r="H32" s="6">
        <v>23.076923076923077</v>
      </c>
      <c r="I32" s="6">
        <v>515.38461538461536</v>
      </c>
      <c r="J32" s="5" t="s">
        <v>202</v>
      </c>
      <c r="K32" s="5" t="s">
        <v>214</v>
      </c>
    </row>
    <row r="33" spans="2:11" x14ac:dyDescent="0.2">
      <c r="B33" s="4" t="s">
        <v>83</v>
      </c>
      <c r="C33" s="6">
        <v>10.892857142857142</v>
      </c>
      <c r="D33" s="6">
        <v>6.25</v>
      </c>
      <c r="E33" s="6">
        <v>21.428571428571431</v>
      </c>
      <c r="F33" s="6">
        <v>16.25</v>
      </c>
      <c r="G33" s="6">
        <v>1.9642857142857146</v>
      </c>
      <c r="H33" s="6">
        <v>19.464285714285715</v>
      </c>
      <c r="I33" s="6">
        <v>208.92857142857144</v>
      </c>
      <c r="J33" s="5" t="s">
        <v>202</v>
      </c>
      <c r="K33" s="5"/>
    </row>
    <row r="34" spans="2:11" x14ac:dyDescent="0.2">
      <c r="B34" s="4" t="s">
        <v>127</v>
      </c>
      <c r="C34" s="6">
        <v>4.9875311720698257</v>
      </c>
      <c r="D34" s="6">
        <v>4.7381546134663344</v>
      </c>
      <c r="E34" s="6">
        <v>8.4788029925187036</v>
      </c>
      <c r="F34" s="6">
        <v>2.2443890274314215</v>
      </c>
      <c r="G34" s="6">
        <v>2.4688279301745637</v>
      </c>
      <c r="H34" s="6">
        <v>6.0099750623441404</v>
      </c>
      <c r="I34" s="6">
        <v>95.012468827930178</v>
      </c>
      <c r="J34" s="5" t="s">
        <v>202</v>
      </c>
      <c r="K34" s="5"/>
    </row>
    <row r="35" spans="2:11" x14ac:dyDescent="0.2">
      <c r="B35" s="4" t="s">
        <v>76</v>
      </c>
      <c r="C35" s="6">
        <v>22.222222222222221</v>
      </c>
      <c r="D35" s="6">
        <v>4.177777777777778</v>
      </c>
      <c r="E35" s="6">
        <v>18.666666666666664</v>
      </c>
      <c r="F35" s="6">
        <v>1.8666666666666667</v>
      </c>
      <c r="G35" s="6">
        <v>3.333333333333333</v>
      </c>
      <c r="H35" s="6">
        <v>15.333333333333332</v>
      </c>
      <c r="I35" s="6">
        <v>283.55555555555554</v>
      </c>
      <c r="J35" s="5" t="s">
        <v>202</v>
      </c>
      <c r="K35" s="5"/>
    </row>
    <row r="36" spans="2:11" x14ac:dyDescent="0.2">
      <c r="B36" s="4" t="s">
        <v>157</v>
      </c>
      <c r="C36" s="6">
        <v>12.5</v>
      </c>
      <c r="D36" s="6">
        <v>8.7500000000000018</v>
      </c>
      <c r="E36" s="6">
        <v>6.7708333333333339</v>
      </c>
      <c r="F36" s="6">
        <v>1.9791666666666667</v>
      </c>
      <c r="G36" s="6">
        <v>1.0416666666666667</v>
      </c>
      <c r="H36" s="6">
        <v>5.729166666666667</v>
      </c>
      <c r="I36" s="6">
        <v>181.25</v>
      </c>
      <c r="J36" s="5" t="s">
        <v>205</v>
      </c>
      <c r="K36" s="5"/>
    </row>
    <row r="37" spans="2:11" x14ac:dyDescent="0.2">
      <c r="B37" s="4" t="s">
        <v>85</v>
      </c>
      <c r="C37" s="6">
        <v>13.26530612244898</v>
      </c>
      <c r="D37" s="6">
        <v>8.6734693877551017</v>
      </c>
      <c r="E37" s="6">
        <v>6.5306122448979593</v>
      </c>
      <c r="F37" s="6">
        <v>1.8367346938775511</v>
      </c>
      <c r="G37" s="6">
        <v>1.1224489795918369</v>
      </c>
      <c r="H37" s="6">
        <v>5.4081632653061229</v>
      </c>
      <c r="I37" s="6">
        <v>184.69387755102042</v>
      </c>
      <c r="J37" s="5" t="s">
        <v>205</v>
      </c>
      <c r="K37" s="5"/>
    </row>
    <row r="38" spans="2:11" x14ac:dyDescent="0.2">
      <c r="B38" s="4" t="s">
        <v>88</v>
      </c>
      <c r="C38" s="6">
        <v>18.125</v>
      </c>
      <c r="D38" s="6">
        <v>3.4375000000000004</v>
      </c>
      <c r="E38" s="6">
        <v>14.0625</v>
      </c>
      <c r="F38" s="6">
        <v>7.1874999999999991</v>
      </c>
      <c r="G38" s="6">
        <v>0.9375</v>
      </c>
      <c r="H38" s="6">
        <v>13.125</v>
      </c>
      <c r="I38" s="6">
        <v>225</v>
      </c>
      <c r="J38" s="5" t="s">
        <v>205</v>
      </c>
      <c r="K38" s="5" t="s">
        <v>211</v>
      </c>
    </row>
    <row r="39" spans="2:11" x14ac:dyDescent="0.2">
      <c r="B39" s="4" t="s">
        <v>87</v>
      </c>
      <c r="C39" s="6">
        <v>20.895522388059703</v>
      </c>
      <c r="D39" s="6">
        <v>4.9253731343283587</v>
      </c>
      <c r="E39" s="6">
        <v>2.6865671641791047</v>
      </c>
      <c r="F39" s="6">
        <v>0</v>
      </c>
      <c r="G39" s="6">
        <v>0</v>
      </c>
      <c r="H39" s="6">
        <v>2.6865671641791047</v>
      </c>
      <c r="I39" s="6">
        <v>201.49253731343285</v>
      </c>
      <c r="J39" s="5" t="s">
        <v>205</v>
      </c>
      <c r="K39" s="5" t="s">
        <v>212</v>
      </c>
    </row>
    <row r="40" spans="2:11" x14ac:dyDescent="0.2">
      <c r="B40" s="4" t="s">
        <v>86</v>
      </c>
      <c r="C40" s="6">
        <v>30.8</v>
      </c>
      <c r="D40" s="6">
        <v>30.8</v>
      </c>
      <c r="E40" s="6">
        <v>26</v>
      </c>
      <c r="F40" s="6">
        <v>1.2</v>
      </c>
      <c r="G40" s="6">
        <v>16</v>
      </c>
      <c r="H40" s="6">
        <v>10</v>
      </c>
      <c r="I40" s="6">
        <v>452</v>
      </c>
      <c r="J40" s="5" t="s">
        <v>205</v>
      </c>
      <c r="K40" s="5"/>
    </row>
    <row r="41" spans="2:11" x14ac:dyDescent="0.2">
      <c r="B41" s="4" t="s">
        <v>93</v>
      </c>
      <c r="C41" s="6">
        <v>17.61904761904762</v>
      </c>
      <c r="D41" s="6">
        <v>6.4285714285714288</v>
      </c>
      <c r="E41" s="6">
        <v>11.190476190476192</v>
      </c>
      <c r="F41" s="6">
        <v>2.1428571428571428</v>
      </c>
      <c r="G41" s="6">
        <v>3.333333333333333</v>
      </c>
      <c r="H41" s="6">
        <v>7.8571428571428577</v>
      </c>
      <c r="I41" s="6">
        <v>214.28571428571428</v>
      </c>
      <c r="J41" s="5" t="s">
        <v>205</v>
      </c>
      <c r="K41" s="5"/>
    </row>
    <row r="42" spans="2:11" x14ac:dyDescent="0.2">
      <c r="B42" s="4" t="s">
        <v>92</v>
      </c>
      <c r="C42" s="6">
        <v>11.428571428571431</v>
      </c>
      <c r="D42" s="6">
        <v>4.1071428571428568</v>
      </c>
      <c r="E42" s="6">
        <v>9.4642857142857153</v>
      </c>
      <c r="F42" s="6">
        <v>1.7857142857142858</v>
      </c>
      <c r="G42" s="6">
        <v>1.0714285714285714</v>
      </c>
      <c r="H42" s="6">
        <v>8.3928571428571441</v>
      </c>
      <c r="I42" s="6">
        <v>148.21428571428572</v>
      </c>
      <c r="J42" s="5" t="s">
        <v>205</v>
      </c>
      <c r="K42" s="5"/>
    </row>
    <row r="43" spans="2:11" x14ac:dyDescent="0.2">
      <c r="B43" s="4" t="s">
        <v>158</v>
      </c>
      <c r="C43" s="6">
        <v>1.4186851211072662</v>
      </c>
      <c r="D43" s="6">
        <v>1.9031141868512109</v>
      </c>
      <c r="E43" s="6">
        <v>11.76470588235294</v>
      </c>
      <c r="F43" s="6">
        <v>7.6124567474048437</v>
      </c>
      <c r="G43" s="6">
        <v>3.2179930795847751</v>
      </c>
      <c r="H43" s="6">
        <v>8.546712802768166</v>
      </c>
      <c r="I43" s="6">
        <v>62.975778546712796</v>
      </c>
      <c r="J43" s="5" t="s">
        <v>202</v>
      </c>
      <c r="K43" s="5"/>
    </row>
    <row r="44" spans="2:11" x14ac:dyDescent="0.2">
      <c r="B44" s="4" t="s">
        <v>135</v>
      </c>
      <c r="C44" s="6">
        <v>4.2011834319526624</v>
      </c>
      <c r="D44" s="6">
        <v>0.53254437869822491</v>
      </c>
      <c r="E44" s="6">
        <v>8.8757396449704142</v>
      </c>
      <c r="F44" s="6">
        <v>4.9112426035502965</v>
      </c>
      <c r="G44" s="6">
        <v>1.8934911242603552</v>
      </c>
      <c r="H44" s="6">
        <v>6.9822485207100602</v>
      </c>
      <c r="I44" s="6">
        <v>71.597633136094672</v>
      </c>
      <c r="J44" s="5" t="s">
        <v>202</v>
      </c>
      <c r="K44" s="5"/>
    </row>
    <row r="45" spans="2:11" x14ac:dyDescent="0.2">
      <c r="B45" s="4" t="s">
        <v>69</v>
      </c>
      <c r="C45" s="6">
        <v>7.6923076923076925</v>
      </c>
      <c r="D45" s="6">
        <v>3.2441471571906351</v>
      </c>
      <c r="E45" s="6">
        <v>8.3612040133779271</v>
      </c>
      <c r="F45" s="6">
        <v>2.6421404682274248</v>
      </c>
      <c r="G45" s="6">
        <v>4.0133779264214047</v>
      </c>
      <c r="H45" s="6">
        <v>4.3478260869565215</v>
      </c>
      <c r="I45" s="6">
        <v>106.35451505016722</v>
      </c>
      <c r="J45" s="5" t="s">
        <v>202</v>
      </c>
      <c r="K45" s="5"/>
    </row>
    <row r="46" spans="2:11" x14ac:dyDescent="0.2">
      <c r="B46" s="4" t="s">
        <v>71</v>
      </c>
      <c r="C46" s="6">
        <v>4.6913580246913575</v>
      </c>
      <c r="D46" s="6">
        <v>1.2962962962962963</v>
      </c>
      <c r="E46" s="6">
        <v>7.4074074074074066</v>
      </c>
      <c r="F46" s="6">
        <v>2.5925925925925926</v>
      </c>
      <c r="G46" s="6">
        <v>2.9629629629629628</v>
      </c>
      <c r="H46" s="6">
        <v>4.4444444444444446</v>
      </c>
      <c r="I46" s="6">
        <v>70.370370370370367</v>
      </c>
      <c r="J46" s="5" t="s">
        <v>205</v>
      </c>
      <c r="K46" s="5"/>
    </row>
    <row r="47" spans="2:11" x14ac:dyDescent="0.2">
      <c r="B47" s="4" t="s">
        <v>70</v>
      </c>
      <c r="C47" s="6">
        <v>0.29850746268656719</v>
      </c>
      <c r="D47" s="6">
        <v>0.85820895522388063</v>
      </c>
      <c r="E47" s="6">
        <v>7.0895522388059709</v>
      </c>
      <c r="F47" s="6">
        <v>4.477611940298508</v>
      </c>
      <c r="G47" s="6">
        <v>1.6417910447761197</v>
      </c>
      <c r="H47" s="6">
        <v>5.4477611940298507</v>
      </c>
      <c r="I47" s="6">
        <v>31.343283582089555</v>
      </c>
      <c r="J47" s="5" t="s">
        <v>202</v>
      </c>
      <c r="K47" s="5"/>
    </row>
    <row r="48" spans="2:11" x14ac:dyDescent="0.2">
      <c r="B48" s="4" t="s">
        <v>95</v>
      </c>
      <c r="C48" s="6">
        <v>24.482758620689651</v>
      </c>
      <c r="D48" s="6">
        <v>10.689655172413794</v>
      </c>
      <c r="E48" s="6">
        <v>16.896551724137932</v>
      </c>
      <c r="F48" s="6">
        <v>1.0344827586206895</v>
      </c>
      <c r="G48" s="6">
        <v>15.862068965517238</v>
      </c>
      <c r="H48" s="6">
        <v>1.0344827586206919</v>
      </c>
      <c r="I48" s="6">
        <v>310.34482758620686</v>
      </c>
      <c r="J48" s="5" t="s">
        <v>205</v>
      </c>
      <c r="K48" s="5"/>
    </row>
    <row r="49" spans="2:11" x14ac:dyDescent="0.2">
      <c r="B49" s="4" t="s">
        <v>91</v>
      </c>
      <c r="C49" s="6">
        <v>52.38095238095238</v>
      </c>
      <c r="D49" s="6">
        <v>0</v>
      </c>
      <c r="E49" s="6">
        <v>5.2380952380952381</v>
      </c>
      <c r="F49" s="6">
        <v>3.8095238095238098</v>
      </c>
      <c r="G49" s="6">
        <v>0.47619047619047622</v>
      </c>
      <c r="H49" s="6">
        <v>4.7619047619047619</v>
      </c>
      <c r="I49" s="6">
        <v>500</v>
      </c>
      <c r="J49" s="5" t="s">
        <v>205</v>
      </c>
      <c r="K49" s="5"/>
    </row>
    <row r="50" spans="2:11" x14ac:dyDescent="0.2">
      <c r="B50" s="4" t="s">
        <v>72</v>
      </c>
      <c r="C50" s="6">
        <v>21.78217821782178</v>
      </c>
      <c r="D50" s="6">
        <v>2.277227722772277</v>
      </c>
      <c r="E50" s="6">
        <v>4.1584158415841586</v>
      </c>
      <c r="F50" s="6">
        <v>0</v>
      </c>
      <c r="G50" s="6">
        <v>1.386138613861386</v>
      </c>
      <c r="H50" s="6">
        <v>2.7722772277227725</v>
      </c>
      <c r="I50" s="6">
        <v>207.92079207920793</v>
      </c>
      <c r="J50" s="5" t="s">
        <v>205</v>
      </c>
      <c r="K50" s="5"/>
    </row>
  </sheetData>
  <sheetProtection algorithmName="SHA-512" hashValue="Dsi5qFiQFPh8xFUXPrvLXgB9jxXFCATlSZmyvtQkRk4rLqiJMECc+2N8HDyPK27VfVXqAuvyVaSt7Fmr6jysxQ==" saltValue="+LXf0AypGNzVu610m/RkPw==" spinCount="100000" sheet="1" objects="1" scenarios="1"/>
  <sortState xmlns:xlrd2="http://schemas.microsoft.com/office/spreadsheetml/2017/richdata2" ref="B10:K50">
    <sortCondition ref="B10:B50"/>
  </sortState>
  <mergeCells count="1">
    <mergeCell ref="B7:K7"/>
  </mergeCells>
  <pageMargins left="0.7" right="0.7" top="0.75" bottom="0.75" header="0.3" footer="0.3"/>
  <pageSetup paperSize="9" scale="65" orientation="landscape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30EF5-A7FF-FF4D-AB5D-2938D3E77E8A}">
  <dimension ref="B7:X115"/>
  <sheetViews>
    <sheetView showGridLines="0" showRowColHeaders="0" topLeftCell="A72" workbookViewId="0">
      <selection activeCell="B9" sqref="B9:K110"/>
    </sheetView>
  </sheetViews>
  <sheetFormatPr baseColWidth="10" defaultRowHeight="16" outlineLevelCol="1" x14ac:dyDescent="0.2"/>
  <cols>
    <col min="2" max="2" width="6" bestFit="1" customWidth="1"/>
    <col min="3" max="3" width="47" bestFit="1" customWidth="1"/>
    <col min="4" max="4" width="19" bestFit="1" customWidth="1"/>
    <col min="5" max="5" width="6" bestFit="1" customWidth="1"/>
    <col min="6" max="6" width="8.33203125" bestFit="1" customWidth="1"/>
    <col min="7" max="7" width="12.5" bestFit="1" customWidth="1"/>
    <col min="8" max="8" width="6.83203125" bestFit="1" customWidth="1"/>
    <col min="9" max="9" width="5.33203125" bestFit="1" customWidth="1"/>
    <col min="10" max="10" width="17.6640625" bestFit="1" customWidth="1"/>
    <col min="11" max="11" width="7.83203125" bestFit="1" customWidth="1"/>
    <col min="12" max="12" width="10.83203125" hidden="1" customWidth="1" outlineLevel="1"/>
    <col min="13" max="14" width="14.5" hidden="1" customWidth="1" outlineLevel="1"/>
    <col min="15" max="15" width="47" hidden="1" customWidth="1" outlineLevel="1"/>
    <col min="16" max="22" width="10.83203125" hidden="1" customWidth="1" outlineLevel="1"/>
    <col min="23" max="23" width="10.83203125" collapsed="1"/>
  </cols>
  <sheetData>
    <row r="7" spans="2:24" ht="26" x14ac:dyDescent="0.3">
      <c r="B7" s="72" t="s">
        <v>147</v>
      </c>
      <c r="C7" s="72"/>
      <c r="D7" s="72"/>
      <c r="E7" s="72"/>
      <c r="F7" s="72"/>
      <c r="G7" s="72"/>
      <c r="H7" s="72"/>
      <c r="I7" s="72"/>
      <c r="J7" s="72"/>
      <c r="K7" s="72"/>
    </row>
    <row r="9" spans="2:24" x14ac:dyDescent="0.2">
      <c r="B9" s="7" t="s">
        <v>139</v>
      </c>
      <c r="C9" s="8" t="s">
        <v>119</v>
      </c>
      <c r="D9" s="8" t="s">
        <v>197</v>
      </c>
      <c r="E9" s="8" t="s">
        <v>52</v>
      </c>
      <c r="F9" s="8" t="s">
        <v>120</v>
      </c>
      <c r="G9" s="8" t="s">
        <v>47</v>
      </c>
      <c r="H9" s="8" t="s">
        <v>121</v>
      </c>
      <c r="I9" s="8" t="s">
        <v>3</v>
      </c>
      <c r="J9" s="7" t="s">
        <v>53</v>
      </c>
      <c r="K9" s="8" t="s">
        <v>49</v>
      </c>
      <c r="L9" t="s">
        <v>123</v>
      </c>
      <c r="M9" t="s">
        <v>25</v>
      </c>
      <c r="O9" t="s">
        <v>119</v>
      </c>
      <c r="P9" t="s">
        <v>52</v>
      </c>
      <c r="Q9" t="s">
        <v>120</v>
      </c>
      <c r="R9" t="s">
        <v>47</v>
      </c>
      <c r="S9" t="s">
        <v>121</v>
      </c>
      <c r="T9" t="s">
        <v>3</v>
      </c>
      <c r="U9" t="s">
        <v>53</v>
      </c>
      <c r="V9" t="s">
        <v>49</v>
      </c>
    </row>
    <row r="10" spans="2:24" x14ac:dyDescent="0.2">
      <c r="B10" s="4">
        <v>1</v>
      </c>
      <c r="C10" s="5" t="s">
        <v>268</v>
      </c>
      <c r="D10" s="5">
        <v>102</v>
      </c>
      <c r="E10" s="5">
        <v>0.9</v>
      </c>
      <c r="F10" s="5">
        <v>2.2999999999999998</v>
      </c>
      <c r="G10" s="5">
        <v>6</v>
      </c>
      <c r="H10" s="5">
        <v>1.8</v>
      </c>
      <c r="I10" s="5">
        <v>2.4</v>
      </c>
      <c r="J10" s="4">
        <f t="shared" ref="J10:J41" si="0">G10-I10</f>
        <v>3.6</v>
      </c>
      <c r="K10" s="5">
        <v>35</v>
      </c>
      <c r="L10" s="56">
        <v>4</v>
      </c>
      <c r="M10" t="s">
        <v>141</v>
      </c>
      <c r="O10" t="str">
        <f t="shared" ref="O10:O41" si="1">C10</f>
        <v>Arroz de coliflor/caulirice</v>
      </c>
      <c r="P10" s="1">
        <f t="shared" ref="P10:P41" si="2">(100/$D10)*E10</f>
        <v>0.88235294117647056</v>
      </c>
      <c r="Q10" s="1">
        <f t="shared" ref="Q10:Q41" si="3">(100/$D10)*F10</f>
        <v>2.2549019607843133</v>
      </c>
      <c r="R10" s="1">
        <f t="shared" ref="R10:R41" si="4">(100/$D10)*G10</f>
        <v>5.8823529411764701</v>
      </c>
      <c r="S10" s="1">
        <f t="shared" ref="S10:S41" si="5">(100/$D10)*H10</f>
        <v>1.7647058823529411</v>
      </c>
      <c r="T10" s="1">
        <f t="shared" ref="T10:T41" si="6">(100/$D10)*I10</f>
        <v>2.3529411764705879</v>
      </c>
      <c r="U10" s="1">
        <f t="shared" ref="U10:U41" si="7">(100/$D10)*J10</f>
        <v>3.5294117647058822</v>
      </c>
      <c r="V10" s="1">
        <f t="shared" ref="V10:V41" si="8">(100/$D10)*K10</f>
        <v>34.313725490196077</v>
      </c>
      <c r="X10" s="1"/>
    </row>
    <row r="11" spans="2:24" x14ac:dyDescent="0.2">
      <c r="B11" s="4">
        <v>2</v>
      </c>
      <c r="C11" s="5" t="s">
        <v>134</v>
      </c>
      <c r="D11" s="5">
        <v>137</v>
      </c>
      <c r="E11" s="5">
        <v>7</v>
      </c>
      <c r="F11" s="5">
        <v>20</v>
      </c>
      <c r="G11" s="5">
        <v>3.8</v>
      </c>
      <c r="H11" s="5">
        <v>1.7</v>
      </c>
      <c r="I11" s="5">
        <v>0.9</v>
      </c>
      <c r="J11" s="4">
        <f t="shared" si="0"/>
        <v>2.9</v>
      </c>
      <c r="K11" s="5">
        <v>161</v>
      </c>
      <c r="M11" t="s">
        <v>141</v>
      </c>
      <c r="O11" t="str">
        <f t="shared" si="1"/>
        <v>Asado molido de carne</v>
      </c>
      <c r="P11" s="1">
        <f t="shared" si="2"/>
        <v>5.10948905109489</v>
      </c>
      <c r="Q11" s="1">
        <f t="shared" si="3"/>
        <v>14.598540145985401</v>
      </c>
      <c r="R11" s="1">
        <f t="shared" si="4"/>
        <v>2.773722627737226</v>
      </c>
      <c r="S11" s="1">
        <f t="shared" si="5"/>
        <v>1.2408759124087592</v>
      </c>
      <c r="T11" s="1">
        <f t="shared" si="6"/>
        <v>0.65693430656934304</v>
      </c>
      <c r="U11" s="1">
        <f t="shared" si="7"/>
        <v>2.1167883211678831</v>
      </c>
      <c r="V11" s="1">
        <f t="shared" si="8"/>
        <v>117.51824817518248</v>
      </c>
    </row>
    <row r="12" spans="2:24" x14ac:dyDescent="0.2">
      <c r="B12" s="4">
        <v>3</v>
      </c>
      <c r="C12" s="5" t="s">
        <v>82</v>
      </c>
      <c r="D12" s="5">
        <v>42</v>
      </c>
      <c r="E12" s="5">
        <v>7.7</v>
      </c>
      <c r="F12" s="5">
        <v>3.4</v>
      </c>
      <c r="G12" s="5">
        <v>7.8</v>
      </c>
      <c r="H12" s="5">
        <v>3.2</v>
      </c>
      <c r="I12" s="5">
        <v>1.7</v>
      </c>
      <c r="J12" s="4">
        <f t="shared" si="0"/>
        <v>6.1</v>
      </c>
      <c r="K12" s="5">
        <v>110</v>
      </c>
      <c r="M12" t="s">
        <v>141</v>
      </c>
      <c r="O12" t="str">
        <f t="shared" si="1"/>
        <v>Banana bread paleo</v>
      </c>
      <c r="P12" s="1">
        <f t="shared" si="2"/>
        <v>18.333333333333332</v>
      </c>
      <c r="Q12" s="1">
        <f t="shared" si="3"/>
        <v>8.0952380952380949</v>
      </c>
      <c r="R12" s="1">
        <f t="shared" si="4"/>
        <v>18.571428571428569</v>
      </c>
      <c r="S12" s="1">
        <f t="shared" si="5"/>
        <v>7.6190476190476195</v>
      </c>
      <c r="T12" s="1">
        <f t="shared" si="6"/>
        <v>4.0476190476190474</v>
      </c>
      <c r="U12" s="1">
        <f t="shared" si="7"/>
        <v>14.523809523809522</v>
      </c>
      <c r="V12" s="1">
        <f t="shared" si="8"/>
        <v>261.90476190476193</v>
      </c>
    </row>
    <row r="13" spans="2:24" x14ac:dyDescent="0.2">
      <c r="B13" s="4">
        <v>4</v>
      </c>
      <c r="C13" s="5" t="s">
        <v>81</v>
      </c>
      <c r="D13" s="5">
        <v>249</v>
      </c>
      <c r="E13" s="5">
        <v>19</v>
      </c>
      <c r="F13" s="5">
        <v>6.2</v>
      </c>
      <c r="G13" s="5">
        <v>24</v>
      </c>
      <c r="H13" s="5">
        <v>8.4</v>
      </c>
      <c r="I13" s="5">
        <v>7.8</v>
      </c>
      <c r="J13" s="4">
        <f t="shared" si="0"/>
        <v>16.2</v>
      </c>
      <c r="K13" s="5">
        <v>275</v>
      </c>
      <c r="M13" t="s">
        <v>141</v>
      </c>
      <c r="O13" t="str">
        <f t="shared" si="1"/>
        <v>Batido energético de chocolate</v>
      </c>
      <c r="P13" s="1">
        <f t="shared" si="2"/>
        <v>7.6305220883534135</v>
      </c>
      <c r="Q13" s="1">
        <f t="shared" si="3"/>
        <v>2.4899598393574296</v>
      </c>
      <c r="R13" s="1">
        <f t="shared" si="4"/>
        <v>9.6385542168674689</v>
      </c>
      <c r="S13" s="1">
        <f t="shared" si="5"/>
        <v>3.3734939759036147</v>
      </c>
      <c r="T13" s="1">
        <f t="shared" si="6"/>
        <v>3.1325301204819276</v>
      </c>
      <c r="U13" s="1">
        <f t="shared" si="7"/>
        <v>6.5060240963855422</v>
      </c>
      <c r="V13" s="1">
        <f t="shared" si="8"/>
        <v>110.44176706827309</v>
      </c>
    </row>
    <row r="14" spans="2:24" x14ac:dyDescent="0.2">
      <c r="B14" s="4">
        <v>5</v>
      </c>
      <c r="C14" s="5" t="s">
        <v>159</v>
      </c>
      <c r="D14" s="5">
        <v>141</v>
      </c>
      <c r="E14" s="5">
        <v>14</v>
      </c>
      <c r="F14" s="5">
        <v>4.9000000000000004</v>
      </c>
      <c r="G14" s="5">
        <v>15</v>
      </c>
      <c r="H14" s="5">
        <v>6.5</v>
      </c>
      <c r="I14" s="5">
        <v>5.5</v>
      </c>
      <c r="J14" s="4">
        <f t="shared" si="0"/>
        <v>9.5</v>
      </c>
      <c r="K14" s="5">
        <v>198</v>
      </c>
      <c r="M14" t="s">
        <v>142</v>
      </c>
      <c r="O14" t="str">
        <f t="shared" si="1"/>
        <v>Bircher paleo</v>
      </c>
      <c r="P14" s="1">
        <f t="shared" si="2"/>
        <v>9.9290780141843982</v>
      </c>
      <c r="Q14" s="1">
        <f t="shared" si="3"/>
        <v>3.4751773049645394</v>
      </c>
      <c r="R14" s="1">
        <f t="shared" si="4"/>
        <v>10.638297872340425</v>
      </c>
      <c r="S14" s="1">
        <f t="shared" si="5"/>
        <v>4.6099290780141846</v>
      </c>
      <c r="T14" s="1">
        <f t="shared" si="6"/>
        <v>3.9007092198581561</v>
      </c>
      <c r="U14" s="1">
        <f t="shared" si="7"/>
        <v>6.7375886524822697</v>
      </c>
      <c r="V14" s="1">
        <f t="shared" si="8"/>
        <v>140.42553191489361</v>
      </c>
    </row>
    <row r="15" spans="2:24" x14ac:dyDescent="0.2">
      <c r="B15" s="4">
        <v>6</v>
      </c>
      <c r="C15" s="5" t="s">
        <v>80</v>
      </c>
      <c r="D15" s="5">
        <v>52</v>
      </c>
      <c r="E15" s="5">
        <v>12</v>
      </c>
      <c r="F15" s="5">
        <v>2</v>
      </c>
      <c r="G15" s="5">
        <v>17</v>
      </c>
      <c r="H15" s="5">
        <v>11</v>
      </c>
      <c r="I15" s="5">
        <v>3.3</v>
      </c>
      <c r="J15" s="4">
        <f t="shared" si="0"/>
        <v>13.7</v>
      </c>
      <c r="K15" s="5">
        <v>182</v>
      </c>
      <c r="M15" t="s">
        <v>141</v>
      </c>
      <c r="O15" t="str">
        <f t="shared" si="1"/>
        <v>Bombones de chocolate y coco</v>
      </c>
      <c r="P15" s="1">
        <f t="shared" si="2"/>
        <v>23.076923076923077</v>
      </c>
      <c r="Q15" s="1">
        <f t="shared" si="3"/>
        <v>3.8461538461538463</v>
      </c>
      <c r="R15" s="1">
        <f t="shared" si="4"/>
        <v>32.692307692307693</v>
      </c>
      <c r="S15" s="1">
        <f t="shared" si="5"/>
        <v>21.153846153846153</v>
      </c>
      <c r="T15" s="1">
        <f t="shared" si="6"/>
        <v>6.3461538461538458</v>
      </c>
      <c r="U15" s="1">
        <f t="shared" si="7"/>
        <v>26.346153846153847</v>
      </c>
      <c r="V15" s="1">
        <f t="shared" si="8"/>
        <v>350</v>
      </c>
    </row>
    <row r="16" spans="2:24" x14ac:dyDescent="0.2">
      <c r="B16" s="4">
        <v>7</v>
      </c>
      <c r="C16" s="5" t="s">
        <v>126</v>
      </c>
      <c r="D16" s="5">
        <v>153</v>
      </c>
      <c r="E16" s="5">
        <v>13</v>
      </c>
      <c r="F16" s="5">
        <v>30</v>
      </c>
      <c r="G16" s="5">
        <v>0.7</v>
      </c>
      <c r="H16" s="5">
        <v>0.3</v>
      </c>
      <c r="I16" s="5">
        <v>0.1</v>
      </c>
      <c r="J16" s="4">
        <f t="shared" si="0"/>
        <v>0.6</v>
      </c>
      <c r="K16" s="5">
        <v>246</v>
      </c>
      <c r="M16" t="s">
        <v>141</v>
      </c>
      <c r="O16" t="str">
        <f t="shared" si="1"/>
        <v>Brocheta Slouvaki de pollo</v>
      </c>
      <c r="P16" s="1">
        <f t="shared" si="2"/>
        <v>8.4967320261437909</v>
      </c>
      <c r="Q16" s="1">
        <f t="shared" si="3"/>
        <v>19.607843137254903</v>
      </c>
      <c r="R16" s="1">
        <f t="shared" si="4"/>
        <v>0.45751633986928103</v>
      </c>
      <c r="S16" s="1">
        <f t="shared" si="5"/>
        <v>0.19607843137254902</v>
      </c>
      <c r="T16" s="1">
        <f t="shared" si="6"/>
        <v>6.535947712418301E-2</v>
      </c>
      <c r="U16" s="1">
        <f t="shared" si="7"/>
        <v>0.39215686274509803</v>
      </c>
      <c r="V16" s="1">
        <f t="shared" si="8"/>
        <v>160.78431372549019</v>
      </c>
    </row>
    <row r="17" spans="2:22" x14ac:dyDescent="0.2">
      <c r="B17" s="4">
        <v>8</v>
      </c>
      <c r="C17" s="5" t="s">
        <v>163</v>
      </c>
      <c r="D17" s="5">
        <v>102</v>
      </c>
      <c r="E17" s="5">
        <v>4.7</v>
      </c>
      <c r="F17" s="5">
        <v>2.1</v>
      </c>
      <c r="G17" s="5">
        <v>6.6</v>
      </c>
      <c r="H17" s="5">
        <v>1.4</v>
      </c>
      <c r="I17" s="5">
        <v>4.0999999999999996</v>
      </c>
      <c r="J17" s="4">
        <f t="shared" si="0"/>
        <v>2.5</v>
      </c>
      <c r="K17" s="5">
        <v>73</v>
      </c>
      <c r="M17" t="s">
        <v>142</v>
      </c>
      <c r="O17" t="str">
        <f t="shared" si="1"/>
        <v>Budín de chía blanca</v>
      </c>
      <c r="P17" s="1">
        <f t="shared" si="2"/>
        <v>4.6078431372549016</v>
      </c>
      <c r="Q17" s="1">
        <f t="shared" si="3"/>
        <v>2.0588235294117645</v>
      </c>
      <c r="R17" s="1">
        <f t="shared" si="4"/>
        <v>6.4705882352941169</v>
      </c>
      <c r="S17" s="1">
        <f t="shared" si="5"/>
        <v>1.3725490196078429</v>
      </c>
      <c r="T17" s="1">
        <f t="shared" si="6"/>
        <v>4.0196078431372539</v>
      </c>
      <c r="U17" s="1">
        <f t="shared" si="7"/>
        <v>2.4509803921568625</v>
      </c>
      <c r="V17" s="1">
        <f t="shared" si="8"/>
        <v>71.568627450980387</v>
      </c>
    </row>
    <row r="18" spans="2:22" x14ac:dyDescent="0.2">
      <c r="B18" s="4">
        <v>9</v>
      </c>
      <c r="C18" s="5" t="s">
        <v>162</v>
      </c>
      <c r="D18" s="5">
        <v>151</v>
      </c>
      <c r="E18" s="5">
        <v>5.0999999999999996</v>
      </c>
      <c r="F18" s="5">
        <v>2.7</v>
      </c>
      <c r="G18" s="5">
        <v>14</v>
      </c>
      <c r="H18" s="5">
        <v>5.8</v>
      </c>
      <c r="I18" s="5">
        <v>5.9</v>
      </c>
      <c r="J18" s="4">
        <f t="shared" si="0"/>
        <v>8.1</v>
      </c>
      <c r="K18" s="5">
        <v>104</v>
      </c>
      <c r="M18" t="s">
        <v>142</v>
      </c>
      <c r="O18" t="str">
        <f t="shared" si="1"/>
        <v>BUDÍN DE CHÍA FRUTILLAS Y ARÁNDANOS</v>
      </c>
      <c r="P18" s="1">
        <f t="shared" si="2"/>
        <v>3.3774834437086092</v>
      </c>
      <c r="Q18" s="1">
        <f t="shared" si="3"/>
        <v>1.7880794701986757</v>
      </c>
      <c r="R18" s="1">
        <f t="shared" si="4"/>
        <v>9.2715231788079482</v>
      </c>
      <c r="S18" s="1">
        <f t="shared" si="5"/>
        <v>3.8410596026490067</v>
      </c>
      <c r="T18" s="1">
        <f t="shared" si="6"/>
        <v>3.9072847682119209</v>
      </c>
      <c r="U18" s="1">
        <f t="shared" si="7"/>
        <v>5.3642384105960268</v>
      </c>
      <c r="V18" s="1">
        <f t="shared" si="8"/>
        <v>68.874172185430467</v>
      </c>
    </row>
    <row r="19" spans="2:22" x14ac:dyDescent="0.2">
      <c r="B19" s="4">
        <v>10</v>
      </c>
      <c r="C19" s="5" t="s">
        <v>161</v>
      </c>
      <c r="D19" s="5">
        <v>102</v>
      </c>
      <c r="E19" s="5">
        <v>3.2</v>
      </c>
      <c r="F19" s="5">
        <v>1.4</v>
      </c>
      <c r="G19" s="5">
        <v>8</v>
      </c>
      <c r="H19" s="5">
        <v>3.7</v>
      </c>
      <c r="I19" s="5">
        <v>3</v>
      </c>
      <c r="J19" s="4">
        <f t="shared" si="0"/>
        <v>5</v>
      </c>
      <c r="K19" s="5">
        <v>61</v>
      </c>
      <c r="M19" t="s">
        <v>142</v>
      </c>
      <c r="O19" t="str">
        <f t="shared" si="1"/>
        <v>Budín de chía y arándanos</v>
      </c>
      <c r="P19" s="1">
        <f t="shared" si="2"/>
        <v>3.1372549019607843</v>
      </c>
      <c r="Q19" s="1">
        <f t="shared" si="3"/>
        <v>1.3725490196078429</v>
      </c>
      <c r="R19" s="1">
        <f t="shared" si="4"/>
        <v>7.8431372549019605</v>
      </c>
      <c r="S19" s="1">
        <f t="shared" si="5"/>
        <v>3.6274509803921569</v>
      </c>
      <c r="T19" s="1">
        <f t="shared" si="6"/>
        <v>2.9411764705882351</v>
      </c>
      <c r="U19" s="1">
        <f t="shared" si="7"/>
        <v>4.901960784313725</v>
      </c>
      <c r="V19" s="1">
        <f t="shared" si="8"/>
        <v>59.803921568627452</v>
      </c>
    </row>
    <row r="20" spans="2:22" x14ac:dyDescent="0.2">
      <c r="B20" s="4">
        <v>11</v>
      </c>
      <c r="C20" s="5" t="s">
        <v>160</v>
      </c>
      <c r="D20" s="5">
        <v>106</v>
      </c>
      <c r="E20" s="5">
        <v>3.5</v>
      </c>
      <c r="F20" s="5">
        <v>2.1</v>
      </c>
      <c r="G20" s="5">
        <v>10</v>
      </c>
      <c r="H20" s="5">
        <v>3.6</v>
      </c>
      <c r="I20" s="5">
        <v>5.4</v>
      </c>
      <c r="J20" s="4">
        <f t="shared" si="0"/>
        <v>4.5999999999999996</v>
      </c>
      <c r="K20" s="5">
        <v>74</v>
      </c>
      <c r="M20" t="s">
        <v>142</v>
      </c>
      <c r="O20" t="str">
        <f t="shared" si="1"/>
        <v>Budín de chía y berries</v>
      </c>
      <c r="P20" s="1">
        <f t="shared" si="2"/>
        <v>3.3018867924528301</v>
      </c>
      <c r="Q20" s="1">
        <f t="shared" si="3"/>
        <v>1.9811320754716981</v>
      </c>
      <c r="R20" s="1">
        <f t="shared" si="4"/>
        <v>9.433962264150944</v>
      </c>
      <c r="S20" s="1">
        <f t="shared" si="5"/>
        <v>3.3962264150943398</v>
      </c>
      <c r="T20" s="1">
        <f t="shared" si="6"/>
        <v>5.0943396226415096</v>
      </c>
      <c r="U20" s="1">
        <f t="shared" si="7"/>
        <v>4.3396226415094334</v>
      </c>
      <c r="V20" s="1">
        <f t="shared" si="8"/>
        <v>69.811320754716988</v>
      </c>
    </row>
    <row r="21" spans="2:22" x14ac:dyDescent="0.2">
      <c r="B21" s="4">
        <v>12</v>
      </c>
      <c r="C21" s="5" t="s">
        <v>155</v>
      </c>
      <c r="D21" s="5">
        <v>106</v>
      </c>
      <c r="E21" s="5">
        <v>5</v>
      </c>
      <c r="F21" s="5">
        <v>2.8</v>
      </c>
      <c r="G21" s="5">
        <v>8.6999999999999993</v>
      </c>
      <c r="H21" s="5">
        <v>1.4</v>
      </c>
      <c r="I21" s="5">
        <v>4.8</v>
      </c>
      <c r="J21" s="4">
        <f t="shared" si="0"/>
        <v>3.8999999999999995</v>
      </c>
      <c r="K21" s="5">
        <v>87</v>
      </c>
      <c r="M21" t="s">
        <v>140</v>
      </c>
      <c r="O21" t="str">
        <f t="shared" si="1"/>
        <v>Budín de chía y chocolate</v>
      </c>
      <c r="P21" s="1">
        <f t="shared" si="2"/>
        <v>4.716981132075472</v>
      </c>
      <c r="Q21" s="1">
        <f t="shared" si="3"/>
        <v>2.641509433962264</v>
      </c>
      <c r="R21" s="1">
        <f t="shared" si="4"/>
        <v>8.2075471698113205</v>
      </c>
      <c r="S21" s="1">
        <f t="shared" si="5"/>
        <v>1.320754716981132</v>
      </c>
      <c r="T21" s="1">
        <f t="shared" si="6"/>
        <v>4.5283018867924527</v>
      </c>
      <c r="U21" s="1">
        <f t="shared" si="7"/>
        <v>3.6792452830188673</v>
      </c>
      <c r="V21" s="1">
        <f t="shared" si="8"/>
        <v>82.075471698113205</v>
      </c>
    </row>
    <row r="22" spans="2:22" x14ac:dyDescent="0.2">
      <c r="B22" s="4">
        <v>13</v>
      </c>
      <c r="C22" s="5" t="s">
        <v>149</v>
      </c>
      <c r="D22" s="5">
        <v>235</v>
      </c>
      <c r="E22" s="5">
        <v>37</v>
      </c>
      <c r="F22" s="5">
        <v>26</v>
      </c>
      <c r="G22" s="5">
        <v>10</v>
      </c>
      <c r="H22" s="5">
        <v>2.2000000000000002</v>
      </c>
      <c r="I22" s="5">
        <v>2.9</v>
      </c>
      <c r="J22" s="4">
        <f t="shared" si="0"/>
        <v>7.1</v>
      </c>
      <c r="K22" s="5">
        <v>458</v>
      </c>
      <c r="M22" t="s">
        <v>141</v>
      </c>
      <c r="O22" t="str">
        <f t="shared" si="1"/>
        <v>Butter Chicken</v>
      </c>
      <c r="P22" s="1">
        <f t="shared" si="2"/>
        <v>15.74468085106383</v>
      </c>
      <c r="Q22" s="1">
        <f t="shared" si="3"/>
        <v>11.063829787234043</v>
      </c>
      <c r="R22" s="1">
        <f t="shared" si="4"/>
        <v>4.2553191489361701</v>
      </c>
      <c r="S22" s="1">
        <f t="shared" si="5"/>
        <v>0.93617021276595758</v>
      </c>
      <c r="T22" s="1">
        <f t="shared" si="6"/>
        <v>1.2340425531914894</v>
      </c>
      <c r="U22" s="1">
        <f t="shared" si="7"/>
        <v>3.0212765957446805</v>
      </c>
      <c r="V22" s="1">
        <f t="shared" si="8"/>
        <v>194.89361702127661</v>
      </c>
    </row>
    <row r="23" spans="2:22" x14ac:dyDescent="0.2">
      <c r="B23" s="4">
        <v>14</v>
      </c>
      <c r="C23" s="5" t="s">
        <v>153</v>
      </c>
      <c r="D23" s="5">
        <v>201</v>
      </c>
      <c r="E23" s="5">
        <v>49</v>
      </c>
      <c r="F23" s="5">
        <v>22</v>
      </c>
      <c r="G23" s="5">
        <v>5.2</v>
      </c>
      <c r="H23" s="5">
        <v>0.4</v>
      </c>
      <c r="I23" s="5">
        <v>1.6</v>
      </c>
      <c r="J23" s="4">
        <f t="shared" si="0"/>
        <v>3.6</v>
      </c>
      <c r="K23" s="5">
        <v>537</v>
      </c>
      <c r="L23">
        <v>8</v>
      </c>
      <c r="M23" t="s">
        <v>142</v>
      </c>
      <c r="O23" t="str">
        <f t="shared" si="1"/>
        <v>Butter chicken paleo</v>
      </c>
      <c r="P23" s="1">
        <f t="shared" si="2"/>
        <v>24.378109452736318</v>
      </c>
      <c r="Q23" s="1">
        <f t="shared" si="3"/>
        <v>10.945273631840797</v>
      </c>
      <c r="R23" s="1">
        <f t="shared" si="4"/>
        <v>2.5870646766169156</v>
      </c>
      <c r="S23" s="1">
        <f t="shared" si="5"/>
        <v>0.19900497512437812</v>
      </c>
      <c r="T23" s="1">
        <f t="shared" si="6"/>
        <v>0.79601990049751248</v>
      </c>
      <c r="U23" s="1">
        <f t="shared" si="7"/>
        <v>1.791044776119403</v>
      </c>
      <c r="V23" s="1">
        <f t="shared" si="8"/>
        <v>267.16417910447763</v>
      </c>
    </row>
    <row r="24" spans="2:22" x14ac:dyDescent="0.2">
      <c r="B24" s="4">
        <v>15</v>
      </c>
      <c r="C24" s="5" t="s">
        <v>113</v>
      </c>
      <c r="D24" s="5">
        <v>335</v>
      </c>
      <c r="E24" s="5">
        <v>22</v>
      </c>
      <c r="F24" s="5">
        <v>33</v>
      </c>
      <c r="G24" s="5">
        <v>19</v>
      </c>
      <c r="H24" s="5">
        <v>2.8</v>
      </c>
      <c r="I24" s="5">
        <v>2.7</v>
      </c>
      <c r="J24" s="4">
        <f t="shared" si="0"/>
        <v>16.3</v>
      </c>
      <c r="K24" s="5">
        <v>425</v>
      </c>
      <c r="M24" t="s">
        <v>141</v>
      </c>
      <c r="O24" t="str">
        <f t="shared" si="1"/>
        <v>Caldillo de congrio</v>
      </c>
      <c r="P24" s="1">
        <f t="shared" si="2"/>
        <v>6.567164179104477</v>
      </c>
      <c r="Q24" s="1">
        <f t="shared" si="3"/>
        <v>9.8507462686567155</v>
      </c>
      <c r="R24" s="1">
        <f t="shared" si="4"/>
        <v>5.6716417910447756</v>
      </c>
      <c r="S24" s="1">
        <f t="shared" si="5"/>
        <v>0.83582089552238792</v>
      </c>
      <c r="T24" s="1">
        <f t="shared" si="6"/>
        <v>0.80597014925373134</v>
      </c>
      <c r="U24" s="1">
        <f t="shared" si="7"/>
        <v>4.8656716417910442</v>
      </c>
      <c r="V24" s="1">
        <f t="shared" si="8"/>
        <v>126.86567164179104</v>
      </c>
    </row>
    <row r="25" spans="2:22" x14ac:dyDescent="0.2">
      <c r="B25" s="4">
        <v>16</v>
      </c>
      <c r="C25" s="59" t="s">
        <v>272</v>
      </c>
      <c r="D25" s="59">
        <v>73</v>
      </c>
      <c r="E25" s="59">
        <v>7</v>
      </c>
      <c r="F25" s="59">
        <v>1.1000000000000001</v>
      </c>
      <c r="G25" s="59">
        <v>14</v>
      </c>
      <c r="H25" s="59">
        <v>2.7</v>
      </c>
      <c r="I25" s="59">
        <v>2.7</v>
      </c>
      <c r="J25" s="60">
        <f t="shared" si="0"/>
        <v>11.3</v>
      </c>
      <c r="K25" s="59">
        <v>121</v>
      </c>
      <c r="L25" s="61">
        <v>4</v>
      </c>
      <c r="M25" t="s">
        <v>141</v>
      </c>
      <c r="O25" t="str">
        <f t="shared" si="1"/>
        <v>Chips de camote</v>
      </c>
      <c r="P25" s="1">
        <f t="shared" si="2"/>
        <v>9.5890410958904102</v>
      </c>
      <c r="Q25" s="1">
        <f t="shared" si="3"/>
        <v>1.5068493150684932</v>
      </c>
      <c r="R25" s="1">
        <f t="shared" si="4"/>
        <v>19.17808219178082</v>
      </c>
      <c r="S25" s="1">
        <f t="shared" si="5"/>
        <v>3.6986301369863015</v>
      </c>
      <c r="T25" s="1">
        <f t="shared" si="6"/>
        <v>3.6986301369863015</v>
      </c>
      <c r="U25" s="1">
        <f t="shared" si="7"/>
        <v>15.479452054794521</v>
      </c>
      <c r="V25" s="1">
        <f t="shared" si="8"/>
        <v>165.75342465753423</v>
      </c>
    </row>
    <row r="26" spans="2:22" x14ac:dyDescent="0.2">
      <c r="B26" s="4">
        <v>17</v>
      </c>
      <c r="C26" s="5" t="s">
        <v>178</v>
      </c>
      <c r="D26" s="5">
        <v>44</v>
      </c>
      <c r="E26" s="5">
        <v>17</v>
      </c>
      <c r="F26" s="5">
        <v>5.0999999999999996</v>
      </c>
      <c r="G26" s="5">
        <v>16</v>
      </c>
      <c r="H26" s="5">
        <v>8.9</v>
      </c>
      <c r="I26" s="5">
        <v>2.2000000000000002</v>
      </c>
      <c r="J26" s="4">
        <f t="shared" si="0"/>
        <v>13.8</v>
      </c>
      <c r="K26" s="5">
        <v>228</v>
      </c>
      <c r="M26" t="s">
        <v>142</v>
      </c>
      <c r="O26" t="str">
        <f t="shared" si="1"/>
        <v>Chocolate tart</v>
      </c>
      <c r="P26" s="1">
        <f t="shared" si="2"/>
        <v>38.63636363636364</v>
      </c>
      <c r="Q26" s="1">
        <f t="shared" si="3"/>
        <v>11.590909090909092</v>
      </c>
      <c r="R26" s="1">
        <f t="shared" si="4"/>
        <v>36.363636363636367</v>
      </c>
      <c r="S26" s="1">
        <f t="shared" si="5"/>
        <v>20.22727272727273</v>
      </c>
      <c r="T26" s="1">
        <f t="shared" si="6"/>
        <v>5.0000000000000009</v>
      </c>
      <c r="U26" s="1">
        <f t="shared" si="7"/>
        <v>31.363636363636367</v>
      </c>
      <c r="V26" s="1">
        <f t="shared" si="8"/>
        <v>518.18181818181824</v>
      </c>
    </row>
    <row r="27" spans="2:22" x14ac:dyDescent="0.2">
      <c r="B27" s="4">
        <v>18</v>
      </c>
      <c r="C27" s="5" t="s">
        <v>112</v>
      </c>
      <c r="D27" s="5">
        <v>393</v>
      </c>
      <c r="E27" s="5">
        <v>9.3000000000000007</v>
      </c>
      <c r="F27" s="5">
        <v>31</v>
      </c>
      <c r="G27" s="5">
        <v>15</v>
      </c>
      <c r="H27" s="5">
        <v>3.3</v>
      </c>
      <c r="I27" s="5">
        <v>1.8</v>
      </c>
      <c r="J27" s="4">
        <f t="shared" si="0"/>
        <v>13.2</v>
      </c>
      <c r="K27" s="5">
        <v>273</v>
      </c>
      <c r="M27" t="s">
        <v>141</v>
      </c>
      <c r="O27" t="str">
        <f t="shared" si="1"/>
        <v>Choritos en salsa de tomate</v>
      </c>
      <c r="P27" s="1">
        <f t="shared" si="2"/>
        <v>2.3664122137404582</v>
      </c>
      <c r="Q27" s="1">
        <f t="shared" si="3"/>
        <v>7.888040712468193</v>
      </c>
      <c r="R27" s="1">
        <f t="shared" si="4"/>
        <v>3.8167938931297711</v>
      </c>
      <c r="S27" s="1">
        <f t="shared" si="5"/>
        <v>0.83969465648854957</v>
      </c>
      <c r="T27" s="1">
        <f t="shared" si="6"/>
        <v>0.4580152671755725</v>
      </c>
      <c r="U27" s="1">
        <f t="shared" si="7"/>
        <v>3.3587786259541983</v>
      </c>
      <c r="V27" s="1">
        <f t="shared" si="8"/>
        <v>69.465648854961827</v>
      </c>
    </row>
    <row r="28" spans="2:22" x14ac:dyDescent="0.2">
      <c r="B28" s="4">
        <v>19</v>
      </c>
      <c r="C28" s="5" t="s">
        <v>111</v>
      </c>
      <c r="D28" s="5">
        <v>389</v>
      </c>
      <c r="E28" s="5">
        <v>10</v>
      </c>
      <c r="F28" s="5">
        <v>19</v>
      </c>
      <c r="G28" s="5">
        <v>16</v>
      </c>
      <c r="H28" s="5">
        <v>5.8</v>
      </c>
      <c r="I28" s="5">
        <v>2.9</v>
      </c>
      <c r="J28" s="4">
        <f t="shared" si="0"/>
        <v>13.1</v>
      </c>
      <c r="K28" s="5">
        <v>249</v>
      </c>
      <c r="M28" t="s">
        <v>141</v>
      </c>
      <c r="O28" t="str">
        <f t="shared" si="1"/>
        <v>Choritos en vino blanco</v>
      </c>
      <c r="P28" s="1">
        <f t="shared" si="2"/>
        <v>2.5706940874035986</v>
      </c>
      <c r="Q28" s="1">
        <f t="shared" si="3"/>
        <v>4.8843187660668379</v>
      </c>
      <c r="R28" s="1">
        <f t="shared" si="4"/>
        <v>4.1131105398457581</v>
      </c>
      <c r="S28" s="1">
        <f t="shared" si="5"/>
        <v>1.4910025706940873</v>
      </c>
      <c r="T28" s="1">
        <f t="shared" si="6"/>
        <v>0.74550128534704363</v>
      </c>
      <c r="U28" s="1">
        <f t="shared" si="7"/>
        <v>3.3676092544987144</v>
      </c>
      <c r="V28" s="1">
        <f t="shared" si="8"/>
        <v>64.010282776349612</v>
      </c>
    </row>
    <row r="29" spans="2:22" x14ac:dyDescent="0.2">
      <c r="B29" s="4">
        <v>20</v>
      </c>
      <c r="C29" s="5" t="s">
        <v>96</v>
      </c>
      <c r="D29" s="5">
        <v>19</v>
      </c>
      <c r="E29" s="5">
        <v>7.1</v>
      </c>
      <c r="F29" s="5">
        <v>3</v>
      </c>
      <c r="G29" s="5">
        <v>3.4</v>
      </c>
      <c r="H29" s="5">
        <v>0.4</v>
      </c>
      <c r="I29" s="5">
        <v>1.9</v>
      </c>
      <c r="J29" s="4">
        <f t="shared" si="0"/>
        <v>1.5</v>
      </c>
      <c r="K29" s="5">
        <v>84</v>
      </c>
      <c r="M29" t="s">
        <v>141</v>
      </c>
      <c r="O29" t="str">
        <f t="shared" si="1"/>
        <v>Crackers de almendras con semillas</v>
      </c>
      <c r="P29" s="1">
        <f t="shared" si="2"/>
        <v>37.368421052631582</v>
      </c>
      <c r="Q29" s="1">
        <f t="shared" si="3"/>
        <v>15.789473684210527</v>
      </c>
      <c r="R29" s="1">
        <f t="shared" si="4"/>
        <v>17.894736842105264</v>
      </c>
      <c r="S29" s="1">
        <f t="shared" si="5"/>
        <v>2.1052631578947372</v>
      </c>
      <c r="T29" s="1">
        <f t="shared" si="6"/>
        <v>10</v>
      </c>
      <c r="U29" s="1">
        <f t="shared" si="7"/>
        <v>7.8947368421052637</v>
      </c>
      <c r="V29" s="1">
        <f t="shared" si="8"/>
        <v>442.1052631578948</v>
      </c>
    </row>
    <row r="30" spans="2:22" x14ac:dyDescent="0.2">
      <c r="B30" s="4">
        <v>21</v>
      </c>
      <c r="C30" s="5" t="s">
        <v>133</v>
      </c>
      <c r="D30" s="5">
        <v>179</v>
      </c>
      <c r="E30" s="5">
        <v>8.6</v>
      </c>
      <c r="F30" s="5">
        <v>29</v>
      </c>
      <c r="G30" s="5">
        <v>2.9</v>
      </c>
      <c r="H30" s="5">
        <v>1.5</v>
      </c>
      <c r="I30" s="5">
        <v>0.7</v>
      </c>
      <c r="J30" s="4">
        <f t="shared" si="0"/>
        <v>2.2000000000000002</v>
      </c>
      <c r="K30" s="5">
        <v>212</v>
      </c>
      <c r="M30" t="s">
        <v>141</v>
      </c>
      <c r="O30" t="str">
        <f t="shared" si="1"/>
        <v>Croquetas de carne</v>
      </c>
      <c r="P30" s="1">
        <f t="shared" si="2"/>
        <v>4.8044692737430159</v>
      </c>
      <c r="Q30" s="1">
        <f t="shared" si="3"/>
        <v>16.201117318435752</v>
      </c>
      <c r="R30" s="1">
        <f t="shared" si="4"/>
        <v>1.6201117318435754</v>
      </c>
      <c r="S30" s="1">
        <f t="shared" si="5"/>
        <v>0.83798882681564235</v>
      </c>
      <c r="T30" s="1">
        <f t="shared" si="6"/>
        <v>0.39106145251396646</v>
      </c>
      <c r="U30" s="1">
        <f t="shared" si="7"/>
        <v>1.229050279329609</v>
      </c>
      <c r="V30" s="1">
        <f t="shared" si="8"/>
        <v>118.43575418994412</v>
      </c>
    </row>
    <row r="31" spans="2:22" x14ac:dyDescent="0.2">
      <c r="B31" s="4">
        <v>22</v>
      </c>
      <c r="C31" s="5" t="s">
        <v>175</v>
      </c>
      <c r="D31" s="5">
        <v>147</v>
      </c>
      <c r="E31" s="5">
        <v>17</v>
      </c>
      <c r="F31" s="5">
        <v>4.5</v>
      </c>
      <c r="G31" s="5">
        <v>22</v>
      </c>
      <c r="H31" s="5">
        <v>14</v>
      </c>
      <c r="I31" s="5">
        <v>4.3</v>
      </c>
      <c r="J31" s="4">
        <f t="shared" si="0"/>
        <v>17.7</v>
      </c>
      <c r="K31" s="5">
        <v>243</v>
      </c>
      <c r="M31" t="s">
        <v>142</v>
      </c>
      <c r="O31" t="str">
        <f t="shared" si="1"/>
        <v>Crumble de peras y manzanas</v>
      </c>
      <c r="P31" s="1">
        <f t="shared" si="2"/>
        <v>11.564625850340136</v>
      </c>
      <c r="Q31" s="1">
        <f t="shared" si="3"/>
        <v>3.0612244897959182</v>
      </c>
      <c r="R31" s="1">
        <f t="shared" si="4"/>
        <v>14.965986394557822</v>
      </c>
      <c r="S31" s="1">
        <f t="shared" si="5"/>
        <v>9.5238095238095237</v>
      </c>
      <c r="T31" s="1">
        <f t="shared" si="6"/>
        <v>2.9251700680272106</v>
      </c>
      <c r="U31" s="1">
        <f t="shared" si="7"/>
        <v>12.040816326530612</v>
      </c>
      <c r="V31" s="1">
        <f t="shared" si="8"/>
        <v>165.30612244897958</v>
      </c>
    </row>
    <row r="32" spans="2:22" x14ac:dyDescent="0.2">
      <c r="B32" s="4">
        <v>23</v>
      </c>
      <c r="C32" s="5" t="s">
        <v>177</v>
      </c>
      <c r="D32" s="5">
        <v>14</v>
      </c>
      <c r="E32" s="5">
        <v>3.5</v>
      </c>
      <c r="F32" s="5">
        <v>2.2000000000000002</v>
      </c>
      <c r="G32" s="5">
        <v>6</v>
      </c>
      <c r="H32" s="5">
        <v>3.6</v>
      </c>
      <c r="I32" s="5">
        <v>1.2</v>
      </c>
      <c r="J32" s="4">
        <f t="shared" si="0"/>
        <v>4.8</v>
      </c>
      <c r="K32" s="5">
        <v>60</v>
      </c>
      <c r="M32" t="s">
        <v>142</v>
      </c>
      <c r="O32" t="str">
        <f t="shared" si="1"/>
        <v>Energy balls</v>
      </c>
      <c r="P32" s="1">
        <f t="shared" si="2"/>
        <v>25</v>
      </c>
      <c r="Q32" s="1">
        <f t="shared" si="3"/>
        <v>15.714285714285717</v>
      </c>
      <c r="R32" s="1">
        <f t="shared" si="4"/>
        <v>42.857142857142861</v>
      </c>
      <c r="S32" s="1">
        <f t="shared" si="5"/>
        <v>25.714285714285715</v>
      </c>
      <c r="T32" s="1">
        <f t="shared" si="6"/>
        <v>8.5714285714285712</v>
      </c>
      <c r="U32" s="1">
        <f t="shared" si="7"/>
        <v>34.285714285714285</v>
      </c>
      <c r="V32" s="1">
        <f t="shared" si="8"/>
        <v>428.57142857142861</v>
      </c>
    </row>
    <row r="33" spans="2:22" x14ac:dyDescent="0.2">
      <c r="B33" s="4">
        <v>24</v>
      </c>
      <c r="C33" s="59" t="s">
        <v>271</v>
      </c>
      <c r="D33" s="59">
        <v>277</v>
      </c>
      <c r="E33" s="59">
        <v>27</v>
      </c>
      <c r="F33" s="59">
        <v>9</v>
      </c>
      <c r="G33" s="59">
        <v>12</v>
      </c>
      <c r="H33" s="59">
        <v>4.9000000000000004</v>
      </c>
      <c r="I33" s="59">
        <v>5.3</v>
      </c>
      <c r="J33" s="60">
        <f t="shared" si="0"/>
        <v>6.7</v>
      </c>
      <c r="K33" s="59">
        <v>308</v>
      </c>
      <c r="L33" s="61">
        <v>1</v>
      </c>
      <c r="M33" t="s">
        <v>141</v>
      </c>
      <c r="O33" s="1" t="str">
        <f t="shared" si="1"/>
        <v>Ensalada lista en 5 minutos</v>
      </c>
      <c r="P33" s="1">
        <f t="shared" si="2"/>
        <v>9.7472924187725631</v>
      </c>
      <c r="Q33" s="1">
        <f t="shared" si="3"/>
        <v>3.2490974729241877</v>
      </c>
      <c r="R33" s="1">
        <f t="shared" si="4"/>
        <v>4.3321299638989172</v>
      </c>
      <c r="S33" s="1">
        <f t="shared" si="5"/>
        <v>1.768953068592058</v>
      </c>
      <c r="T33" s="1">
        <f t="shared" si="6"/>
        <v>1.9133574007220218</v>
      </c>
      <c r="U33" s="1">
        <f t="shared" si="7"/>
        <v>2.4187725631768955</v>
      </c>
      <c r="V33" s="1">
        <f t="shared" si="8"/>
        <v>111.1913357400722</v>
      </c>
    </row>
    <row r="34" spans="2:22" x14ac:dyDescent="0.2">
      <c r="B34" s="4">
        <v>25</v>
      </c>
      <c r="C34" s="5" t="s">
        <v>128</v>
      </c>
      <c r="D34" s="5">
        <v>363</v>
      </c>
      <c r="E34" s="5">
        <v>35</v>
      </c>
      <c r="F34" s="5">
        <v>37</v>
      </c>
      <c r="G34" s="5">
        <v>26</v>
      </c>
      <c r="H34" s="5">
        <v>2.5</v>
      </c>
      <c r="I34" s="5">
        <v>3.9</v>
      </c>
      <c r="J34" s="4">
        <f t="shared" si="0"/>
        <v>22.1</v>
      </c>
      <c r="K34" s="5">
        <v>570</v>
      </c>
      <c r="M34" t="s">
        <v>141</v>
      </c>
      <c r="O34" t="str">
        <f t="shared" si="1"/>
        <v>Filetitos de carne con papas fritas saludables</v>
      </c>
      <c r="P34" s="1">
        <f t="shared" si="2"/>
        <v>9.6418732782369148</v>
      </c>
      <c r="Q34" s="1">
        <f t="shared" si="3"/>
        <v>10.192837465564738</v>
      </c>
      <c r="R34" s="1">
        <f t="shared" si="4"/>
        <v>7.1625344352617084</v>
      </c>
      <c r="S34" s="1">
        <f t="shared" si="5"/>
        <v>0.68870523415977969</v>
      </c>
      <c r="T34" s="1">
        <f t="shared" si="6"/>
        <v>1.0743801652892562</v>
      </c>
      <c r="U34" s="1">
        <f t="shared" si="7"/>
        <v>6.0881542699724527</v>
      </c>
      <c r="V34" s="1">
        <f t="shared" si="8"/>
        <v>157.02479338842974</v>
      </c>
    </row>
    <row r="35" spans="2:22" x14ac:dyDescent="0.2">
      <c r="B35" s="4">
        <v>26</v>
      </c>
      <c r="C35" s="5" t="s">
        <v>101</v>
      </c>
      <c r="D35" s="5">
        <v>122</v>
      </c>
      <c r="E35" s="5">
        <v>4.9000000000000004</v>
      </c>
      <c r="F35" s="5">
        <v>6.2</v>
      </c>
      <c r="G35" s="5">
        <v>5.5</v>
      </c>
      <c r="H35" s="5">
        <v>2.2000000000000002</v>
      </c>
      <c r="I35" s="5">
        <v>1.8</v>
      </c>
      <c r="J35" s="4">
        <f t="shared" si="0"/>
        <v>3.7</v>
      </c>
      <c r="K35" s="5">
        <v>88</v>
      </c>
      <c r="M35" t="s">
        <v>140</v>
      </c>
      <c r="O35" t="str">
        <f t="shared" si="1"/>
        <v>Frittata de coliflor</v>
      </c>
      <c r="P35" s="1">
        <f t="shared" si="2"/>
        <v>4.0163934426229515</v>
      </c>
      <c r="Q35" s="1">
        <f t="shared" si="3"/>
        <v>5.081967213114754</v>
      </c>
      <c r="R35" s="1">
        <f t="shared" si="4"/>
        <v>4.5081967213114753</v>
      </c>
      <c r="S35" s="1">
        <f t="shared" si="5"/>
        <v>1.8032786885245904</v>
      </c>
      <c r="T35" s="1">
        <f t="shared" si="6"/>
        <v>1.4754098360655739</v>
      </c>
      <c r="U35" s="1">
        <f t="shared" si="7"/>
        <v>3.0327868852459017</v>
      </c>
      <c r="V35" s="1">
        <f t="shared" si="8"/>
        <v>72.131147540983605</v>
      </c>
    </row>
    <row r="36" spans="2:22" x14ac:dyDescent="0.2">
      <c r="B36" s="4">
        <v>27</v>
      </c>
      <c r="C36" s="5" t="s">
        <v>102</v>
      </c>
      <c r="D36" s="5">
        <v>88</v>
      </c>
      <c r="E36" s="5">
        <v>20</v>
      </c>
      <c r="F36" s="5">
        <v>9.5</v>
      </c>
      <c r="G36" s="5">
        <v>0.5</v>
      </c>
      <c r="H36" s="5">
        <v>0.3</v>
      </c>
      <c r="I36" s="5"/>
      <c r="J36" s="4">
        <f t="shared" si="0"/>
        <v>0.5</v>
      </c>
      <c r="K36" s="5">
        <v>219</v>
      </c>
      <c r="M36" t="s">
        <v>141</v>
      </c>
      <c r="O36" t="str">
        <f t="shared" si="1"/>
        <v>Frittata o tortilla de huevos</v>
      </c>
      <c r="P36" s="1">
        <f t="shared" si="2"/>
        <v>22.72727272727273</v>
      </c>
      <c r="Q36" s="1">
        <f t="shared" si="3"/>
        <v>10.795454545454547</v>
      </c>
      <c r="R36" s="1">
        <f t="shared" si="4"/>
        <v>0.56818181818181823</v>
      </c>
      <c r="S36" s="1">
        <f t="shared" si="5"/>
        <v>0.34090909090909094</v>
      </c>
      <c r="T36" s="1">
        <f t="shared" si="6"/>
        <v>0</v>
      </c>
      <c r="U36" s="1">
        <f t="shared" si="7"/>
        <v>0.56818181818181823</v>
      </c>
      <c r="V36" s="1">
        <f t="shared" si="8"/>
        <v>248.86363636363637</v>
      </c>
    </row>
    <row r="37" spans="2:22" x14ac:dyDescent="0.2">
      <c r="B37" s="4">
        <v>28</v>
      </c>
      <c r="C37" s="5" t="s">
        <v>79</v>
      </c>
      <c r="D37" s="5">
        <v>35</v>
      </c>
      <c r="E37" s="5">
        <v>16</v>
      </c>
      <c r="F37" s="5">
        <v>3.5</v>
      </c>
      <c r="G37" s="5">
        <v>12</v>
      </c>
      <c r="H37" s="5">
        <v>6.2</v>
      </c>
      <c r="I37" s="5">
        <v>2.9</v>
      </c>
      <c r="J37" s="4">
        <f t="shared" si="0"/>
        <v>9.1</v>
      </c>
      <c r="K37" s="5">
        <v>198</v>
      </c>
      <c r="M37" t="s">
        <v>141</v>
      </c>
      <c r="O37" t="str">
        <f t="shared" si="1"/>
        <v>Fudge de chocolate</v>
      </c>
      <c r="P37" s="1">
        <f t="shared" si="2"/>
        <v>45.714285714285715</v>
      </c>
      <c r="Q37" s="1">
        <f t="shared" si="3"/>
        <v>10</v>
      </c>
      <c r="R37" s="1">
        <f t="shared" si="4"/>
        <v>34.285714285714285</v>
      </c>
      <c r="S37" s="1">
        <f t="shared" si="5"/>
        <v>17.714285714285715</v>
      </c>
      <c r="T37" s="1">
        <f t="shared" si="6"/>
        <v>8.2857142857142865</v>
      </c>
      <c r="U37" s="1">
        <f t="shared" si="7"/>
        <v>26</v>
      </c>
      <c r="V37" s="1">
        <f t="shared" si="8"/>
        <v>565.71428571428578</v>
      </c>
    </row>
    <row r="38" spans="2:22" x14ac:dyDescent="0.2">
      <c r="B38" s="4">
        <v>29</v>
      </c>
      <c r="C38" s="5" t="s">
        <v>176</v>
      </c>
      <c r="D38" s="5">
        <v>50</v>
      </c>
      <c r="E38" s="5">
        <v>21</v>
      </c>
      <c r="F38" s="5">
        <v>6.8</v>
      </c>
      <c r="G38" s="5">
        <v>17</v>
      </c>
      <c r="H38" s="5">
        <v>8.5</v>
      </c>
      <c r="I38" s="5">
        <v>5.2</v>
      </c>
      <c r="J38" s="4">
        <f t="shared" si="0"/>
        <v>11.8</v>
      </c>
      <c r="K38" s="5">
        <v>274</v>
      </c>
      <c r="M38" t="s">
        <v>142</v>
      </c>
      <c r="O38" t="str">
        <f t="shared" si="1"/>
        <v>Fudge de chocolate y almendras</v>
      </c>
      <c r="P38" s="1">
        <f t="shared" si="2"/>
        <v>42</v>
      </c>
      <c r="Q38" s="1">
        <f t="shared" si="3"/>
        <v>13.6</v>
      </c>
      <c r="R38" s="1">
        <f t="shared" si="4"/>
        <v>34</v>
      </c>
      <c r="S38" s="1">
        <f t="shared" si="5"/>
        <v>17</v>
      </c>
      <c r="T38" s="1">
        <f t="shared" si="6"/>
        <v>10.4</v>
      </c>
      <c r="U38" s="1">
        <f t="shared" si="7"/>
        <v>23.6</v>
      </c>
      <c r="V38" s="1">
        <f t="shared" si="8"/>
        <v>548</v>
      </c>
    </row>
    <row r="39" spans="2:22" x14ac:dyDescent="0.2">
      <c r="B39" s="4">
        <v>30</v>
      </c>
      <c r="C39" s="5" t="s">
        <v>66</v>
      </c>
      <c r="D39" s="5">
        <v>37</v>
      </c>
      <c r="E39" s="5">
        <v>16</v>
      </c>
      <c r="F39" s="5">
        <v>5.6</v>
      </c>
      <c r="G39" s="5">
        <v>11</v>
      </c>
      <c r="H39" s="5">
        <v>3.4</v>
      </c>
      <c r="I39" s="5">
        <v>3.4</v>
      </c>
      <c r="J39" s="4">
        <f t="shared" si="0"/>
        <v>7.6</v>
      </c>
      <c r="K39" s="5">
        <v>200</v>
      </c>
      <c r="M39" t="s">
        <v>142</v>
      </c>
      <c r="O39" t="str">
        <f t="shared" si="1"/>
        <v>Granola Paleo</v>
      </c>
      <c r="P39" s="1">
        <f t="shared" si="2"/>
        <v>43.243243243243242</v>
      </c>
      <c r="Q39" s="1">
        <f t="shared" si="3"/>
        <v>15.135135135135133</v>
      </c>
      <c r="R39" s="1">
        <f t="shared" si="4"/>
        <v>29.72972972972973</v>
      </c>
      <c r="S39" s="1">
        <f t="shared" si="5"/>
        <v>9.1891891891891895</v>
      </c>
      <c r="T39" s="1">
        <f t="shared" si="6"/>
        <v>9.1891891891891895</v>
      </c>
      <c r="U39" s="1">
        <f t="shared" si="7"/>
        <v>20.54054054054054</v>
      </c>
      <c r="V39" s="1">
        <f t="shared" si="8"/>
        <v>540.54054054054052</v>
      </c>
    </row>
    <row r="40" spans="2:22" x14ac:dyDescent="0.2">
      <c r="B40" s="4">
        <v>31</v>
      </c>
      <c r="C40" s="5" t="s">
        <v>152</v>
      </c>
      <c r="D40" s="5">
        <v>219</v>
      </c>
      <c r="E40" s="5">
        <v>17</v>
      </c>
      <c r="F40" s="5">
        <v>26</v>
      </c>
      <c r="G40" s="5">
        <v>9.1999999999999993</v>
      </c>
      <c r="H40" s="5">
        <v>5.3</v>
      </c>
      <c r="I40" s="5">
        <v>2</v>
      </c>
      <c r="J40" s="4">
        <f t="shared" si="0"/>
        <v>7.1999999999999993</v>
      </c>
      <c r="K40" s="5">
        <v>294</v>
      </c>
      <c r="M40" t="s">
        <v>142</v>
      </c>
      <c r="O40" t="str">
        <f t="shared" si="1"/>
        <v>Keto lasagna</v>
      </c>
      <c r="P40" s="1">
        <f t="shared" si="2"/>
        <v>7.7625570776255701</v>
      </c>
      <c r="Q40" s="1">
        <f t="shared" si="3"/>
        <v>11.87214611872146</v>
      </c>
      <c r="R40" s="1">
        <f t="shared" si="4"/>
        <v>4.2009132420091317</v>
      </c>
      <c r="S40" s="1">
        <f t="shared" si="5"/>
        <v>2.420091324200913</v>
      </c>
      <c r="T40" s="1">
        <f t="shared" si="6"/>
        <v>0.91324200913242004</v>
      </c>
      <c r="U40" s="1">
        <f t="shared" si="7"/>
        <v>3.2876712328767117</v>
      </c>
      <c r="V40" s="1">
        <f t="shared" si="8"/>
        <v>134.24657534246575</v>
      </c>
    </row>
    <row r="41" spans="2:22" x14ac:dyDescent="0.2">
      <c r="B41" s="4">
        <v>32</v>
      </c>
      <c r="C41" s="5" t="s">
        <v>90</v>
      </c>
      <c r="D41" s="5">
        <v>24</v>
      </c>
      <c r="E41" s="5">
        <v>14</v>
      </c>
      <c r="F41" s="5">
        <v>3.6</v>
      </c>
      <c r="G41" s="5">
        <v>4.5999999999999996</v>
      </c>
      <c r="H41" s="5">
        <v>1.1000000000000001</v>
      </c>
      <c r="I41" s="5">
        <v>2.2999999999999998</v>
      </c>
      <c r="J41" s="4">
        <f t="shared" si="0"/>
        <v>2.2999999999999998</v>
      </c>
      <c r="K41" s="5">
        <v>150</v>
      </c>
      <c r="M41" t="s">
        <v>141</v>
      </c>
      <c r="O41" t="str">
        <f t="shared" si="1"/>
        <v>Kinutella</v>
      </c>
      <c r="P41" s="1">
        <f t="shared" si="2"/>
        <v>58.333333333333336</v>
      </c>
      <c r="Q41" s="1">
        <f t="shared" si="3"/>
        <v>15.000000000000002</v>
      </c>
      <c r="R41" s="1">
        <f t="shared" si="4"/>
        <v>19.166666666666668</v>
      </c>
      <c r="S41" s="1">
        <f t="shared" si="5"/>
        <v>4.5833333333333339</v>
      </c>
      <c r="T41" s="1">
        <f t="shared" si="6"/>
        <v>9.5833333333333339</v>
      </c>
      <c r="U41" s="1">
        <f t="shared" si="7"/>
        <v>9.5833333333333339</v>
      </c>
      <c r="V41" s="1">
        <f t="shared" si="8"/>
        <v>625</v>
      </c>
    </row>
    <row r="42" spans="2:22" x14ac:dyDescent="0.2">
      <c r="B42" s="4">
        <v>33</v>
      </c>
      <c r="C42" s="5" t="s">
        <v>78</v>
      </c>
      <c r="D42" s="5">
        <v>76</v>
      </c>
      <c r="E42" s="5">
        <v>18</v>
      </c>
      <c r="F42" s="5">
        <v>5.0999999999999996</v>
      </c>
      <c r="G42" s="5">
        <v>13</v>
      </c>
      <c r="H42" s="5">
        <v>7</v>
      </c>
      <c r="I42" s="5">
        <v>3.8</v>
      </c>
      <c r="J42" s="4">
        <f t="shared" ref="J42:J73" si="9">G42-I42</f>
        <v>9.1999999999999993</v>
      </c>
      <c r="K42" s="5">
        <v>225</v>
      </c>
      <c r="M42" t="s">
        <v>141</v>
      </c>
      <c r="O42" t="str">
        <f t="shared" ref="O42:O73" si="10">C42</f>
        <v>Kuchen de miga y arándanos</v>
      </c>
      <c r="P42" s="1">
        <f t="shared" ref="P42:P73" si="11">(100/$D42)*E42</f>
        <v>23.684210526315791</v>
      </c>
      <c r="Q42" s="1">
        <f t="shared" ref="Q42:Q73" si="12">(100/$D42)*F42</f>
        <v>6.7105263157894735</v>
      </c>
      <c r="R42" s="1">
        <f t="shared" ref="R42:R73" si="13">(100/$D42)*G42</f>
        <v>17.10526315789474</v>
      </c>
      <c r="S42" s="1">
        <f t="shared" ref="S42:S73" si="14">(100/$D42)*H42</f>
        <v>9.2105263157894743</v>
      </c>
      <c r="T42" s="1">
        <f t="shared" ref="T42:T73" si="15">(100/$D42)*I42</f>
        <v>5</v>
      </c>
      <c r="U42" s="1">
        <f t="shared" ref="U42:U73" si="16">(100/$D42)*J42</f>
        <v>12.105263157894736</v>
      </c>
      <c r="V42" s="1">
        <f t="shared" ref="V42:V73" si="17">(100/$D42)*K42</f>
        <v>296.0526315789474</v>
      </c>
    </row>
    <row r="43" spans="2:22" x14ac:dyDescent="0.2">
      <c r="B43" s="4">
        <v>34</v>
      </c>
      <c r="C43" s="5" t="s">
        <v>75</v>
      </c>
      <c r="D43" s="5">
        <v>241</v>
      </c>
      <c r="E43" s="5">
        <v>7</v>
      </c>
      <c r="F43" s="5">
        <v>0.5</v>
      </c>
      <c r="G43" s="5">
        <v>3.5</v>
      </c>
      <c r="H43" s="5">
        <v>2.9</v>
      </c>
      <c r="I43" s="5"/>
      <c r="J43" s="4">
        <f t="shared" si="9"/>
        <v>3.5</v>
      </c>
      <c r="K43" s="5">
        <v>75</v>
      </c>
      <c r="L43">
        <v>6</v>
      </c>
      <c r="M43" t="s">
        <v>141</v>
      </c>
      <c r="O43" t="str">
        <f t="shared" si="10"/>
        <v>Latte de cúrcuma</v>
      </c>
      <c r="P43" s="1">
        <f t="shared" si="11"/>
        <v>2.9045643153526974</v>
      </c>
      <c r="Q43" s="1">
        <f t="shared" si="12"/>
        <v>0.2074688796680498</v>
      </c>
      <c r="R43" s="1">
        <f t="shared" si="13"/>
        <v>1.4522821576763487</v>
      </c>
      <c r="S43" s="1">
        <f t="shared" si="14"/>
        <v>1.2033195020746887</v>
      </c>
      <c r="T43" s="1">
        <f t="shared" si="15"/>
        <v>0</v>
      </c>
      <c r="U43" s="1">
        <f t="shared" si="16"/>
        <v>1.4522821576763487</v>
      </c>
      <c r="V43" s="1">
        <f t="shared" si="17"/>
        <v>31.120331950207472</v>
      </c>
    </row>
    <row r="44" spans="2:22" x14ac:dyDescent="0.2">
      <c r="B44" s="4">
        <v>35</v>
      </c>
      <c r="C44" s="5" t="s">
        <v>74</v>
      </c>
      <c r="D44" s="5">
        <v>293</v>
      </c>
      <c r="E44" s="5">
        <v>12</v>
      </c>
      <c r="F44" s="5">
        <v>1.3</v>
      </c>
      <c r="G44" s="5">
        <v>22</v>
      </c>
      <c r="H44" s="5">
        <v>16</v>
      </c>
      <c r="I44" s="5">
        <v>4.2</v>
      </c>
      <c r="J44" s="4">
        <f t="shared" si="9"/>
        <v>17.8</v>
      </c>
      <c r="K44" s="5">
        <v>194</v>
      </c>
      <c r="L44">
        <v>6</v>
      </c>
      <c r="M44" t="s">
        <v>141</v>
      </c>
      <c r="O44" t="str">
        <f t="shared" si="10"/>
        <v>Leche de coco</v>
      </c>
      <c r="P44" s="1">
        <f t="shared" si="11"/>
        <v>4.0955631399317411</v>
      </c>
      <c r="Q44" s="1">
        <f t="shared" si="12"/>
        <v>0.44368600682593862</v>
      </c>
      <c r="R44" s="1">
        <f t="shared" si="13"/>
        <v>7.5085324232081918</v>
      </c>
      <c r="S44" s="1">
        <f t="shared" si="14"/>
        <v>5.4607508532423212</v>
      </c>
      <c r="T44" s="1">
        <f t="shared" si="15"/>
        <v>1.4334470989761094</v>
      </c>
      <c r="U44" s="1">
        <f t="shared" si="16"/>
        <v>6.0750853242320826</v>
      </c>
      <c r="V44" s="1">
        <f t="shared" si="17"/>
        <v>66.211604095563146</v>
      </c>
    </row>
    <row r="45" spans="2:22" x14ac:dyDescent="0.2">
      <c r="B45" s="4">
        <v>36</v>
      </c>
      <c r="C45" s="5" t="s">
        <v>73</v>
      </c>
      <c r="D45" s="5">
        <v>285</v>
      </c>
      <c r="E45" s="5">
        <v>18</v>
      </c>
      <c r="F45" s="5">
        <v>7.2</v>
      </c>
      <c r="G45" s="5">
        <v>7.2</v>
      </c>
      <c r="H45" s="5">
        <v>1.7</v>
      </c>
      <c r="I45" s="5">
        <v>3.8</v>
      </c>
      <c r="J45" s="4">
        <f t="shared" si="9"/>
        <v>3.4000000000000004</v>
      </c>
      <c r="K45" s="5">
        <v>206</v>
      </c>
      <c r="L45">
        <v>4</v>
      </c>
      <c r="M45" t="s">
        <v>141</v>
      </c>
      <c r="O45" t="str">
        <f t="shared" si="10"/>
        <v>Leche de frutos secos</v>
      </c>
      <c r="P45" s="1">
        <f t="shared" si="11"/>
        <v>6.3157894736842106</v>
      </c>
      <c r="Q45" s="1">
        <f t="shared" si="12"/>
        <v>2.5263157894736841</v>
      </c>
      <c r="R45" s="1">
        <f t="shared" si="13"/>
        <v>2.5263157894736841</v>
      </c>
      <c r="S45" s="1">
        <f t="shared" si="14"/>
        <v>0.59649122807017541</v>
      </c>
      <c r="T45" s="1">
        <f t="shared" si="15"/>
        <v>1.3333333333333333</v>
      </c>
      <c r="U45" s="1">
        <f t="shared" si="16"/>
        <v>1.192982456140351</v>
      </c>
      <c r="V45" s="1">
        <f t="shared" si="17"/>
        <v>72.280701754385959</v>
      </c>
    </row>
    <row r="46" spans="2:22" x14ac:dyDescent="0.2">
      <c r="B46" s="4">
        <v>37</v>
      </c>
      <c r="C46" s="5" t="s">
        <v>179</v>
      </c>
      <c r="D46" s="5">
        <v>76</v>
      </c>
      <c r="E46" s="5">
        <v>15</v>
      </c>
      <c r="F46" s="5">
        <v>1.9</v>
      </c>
      <c r="G46" s="5">
        <v>5</v>
      </c>
      <c r="H46" s="5">
        <v>3</v>
      </c>
      <c r="I46" s="5">
        <v>0</v>
      </c>
      <c r="J46" s="4">
        <f t="shared" si="9"/>
        <v>5</v>
      </c>
      <c r="K46" s="5">
        <v>154</v>
      </c>
      <c r="M46" t="s">
        <v>142</v>
      </c>
      <c r="O46" t="str">
        <f t="shared" si="10"/>
        <v>Low carb panacotta</v>
      </c>
      <c r="P46" s="1">
        <f t="shared" si="11"/>
        <v>19.736842105263158</v>
      </c>
      <c r="Q46" s="1">
        <f t="shared" si="12"/>
        <v>2.5</v>
      </c>
      <c r="R46" s="1">
        <f t="shared" si="13"/>
        <v>6.5789473684210531</v>
      </c>
      <c r="S46" s="1">
        <f t="shared" si="14"/>
        <v>3.9473684210526319</v>
      </c>
      <c r="T46" s="1">
        <f t="shared" si="15"/>
        <v>0</v>
      </c>
      <c r="U46" s="1">
        <f t="shared" si="16"/>
        <v>6.5789473684210531</v>
      </c>
      <c r="V46" s="1">
        <f t="shared" si="17"/>
        <v>202.63157894736844</v>
      </c>
    </row>
    <row r="47" spans="2:22" x14ac:dyDescent="0.2">
      <c r="B47" s="4">
        <v>38</v>
      </c>
      <c r="C47" s="5" t="s">
        <v>89</v>
      </c>
      <c r="D47" s="5">
        <v>14</v>
      </c>
      <c r="E47" s="5">
        <v>7.3</v>
      </c>
      <c r="F47" s="5">
        <v>2.9</v>
      </c>
      <c r="G47" s="5">
        <v>2.9</v>
      </c>
      <c r="H47" s="5">
        <v>0.7</v>
      </c>
      <c r="I47" s="5">
        <v>1.5</v>
      </c>
      <c r="J47" s="4">
        <f t="shared" si="9"/>
        <v>1.4</v>
      </c>
      <c r="K47" s="5">
        <v>83</v>
      </c>
      <c r="L47">
        <v>6</v>
      </c>
      <c r="M47" t="s">
        <v>141</v>
      </c>
      <c r="O47" t="str">
        <f t="shared" si="10"/>
        <v>Mantequilla de frutos secos</v>
      </c>
      <c r="P47" s="1">
        <f t="shared" si="11"/>
        <v>52.142857142857146</v>
      </c>
      <c r="Q47" s="1">
        <f t="shared" si="12"/>
        <v>20.714285714285715</v>
      </c>
      <c r="R47" s="1">
        <f t="shared" si="13"/>
        <v>20.714285714285715</v>
      </c>
      <c r="S47" s="1">
        <f t="shared" si="14"/>
        <v>5</v>
      </c>
      <c r="T47" s="1">
        <f t="shared" si="15"/>
        <v>10.714285714285715</v>
      </c>
      <c r="U47" s="1">
        <f t="shared" si="16"/>
        <v>10</v>
      </c>
      <c r="V47" s="1">
        <f t="shared" si="17"/>
        <v>592.85714285714289</v>
      </c>
    </row>
    <row r="48" spans="2:22" x14ac:dyDescent="0.2">
      <c r="B48" s="4">
        <v>39</v>
      </c>
      <c r="C48" s="5" t="s">
        <v>110</v>
      </c>
      <c r="D48" s="5">
        <v>156</v>
      </c>
      <c r="E48" s="5">
        <v>4.0999999999999996</v>
      </c>
      <c r="F48" s="5">
        <v>25</v>
      </c>
      <c r="G48" s="5">
        <v>0.3</v>
      </c>
      <c r="H48" s="5">
        <v>0</v>
      </c>
      <c r="I48" s="5">
        <v>0.1</v>
      </c>
      <c r="J48" s="4">
        <f t="shared" si="9"/>
        <v>0.19999999999999998</v>
      </c>
      <c r="K48" s="5">
        <v>142</v>
      </c>
      <c r="L48">
        <v>10</v>
      </c>
      <c r="M48" t="s">
        <v>141</v>
      </c>
      <c r="O48" t="str">
        <f t="shared" si="10"/>
        <v>Merluza Austral con limón y tomillo</v>
      </c>
      <c r="P48" s="1">
        <f t="shared" si="11"/>
        <v>2.6282051282051282</v>
      </c>
      <c r="Q48" s="1">
        <f t="shared" si="12"/>
        <v>16.025641025641026</v>
      </c>
      <c r="R48" s="1">
        <f t="shared" si="13"/>
        <v>0.19230769230769232</v>
      </c>
      <c r="S48" s="1">
        <f t="shared" si="14"/>
        <v>0</v>
      </c>
      <c r="T48" s="1">
        <f t="shared" si="15"/>
        <v>6.4102564102564111E-2</v>
      </c>
      <c r="U48" s="1">
        <f t="shared" si="16"/>
        <v>0.12820512820512819</v>
      </c>
      <c r="V48" s="1">
        <f t="shared" si="17"/>
        <v>91.025641025641036</v>
      </c>
    </row>
    <row r="49" spans="2:22" x14ac:dyDescent="0.2">
      <c r="B49" s="4">
        <v>40</v>
      </c>
      <c r="C49" s="5" t="s">
        <v>125</v>
      </c>
      <c r="D49" s="5">
        <v>712</v>
      </c>
      <c r="E49" s="5">
        <v>13</v>
      </c>
      <c r="F49" s="5">
        <v>37</v>
      </c>
      <c r="G49" s="5">
        <v>15</v>
      </c>
      <c r="H49" s="5">
        <v>7.6</v>
      </c>
      <c r="I49" s="5">
        <v>5.2</v>
      </c>
      <c r="J49" s="4">
        <f t="shared" si="9"/>
        <v>9.8000000000000007</v>
      </c>
      <c r="K49" s="5">
        <v>317</v>
      </c>
      <c r="L49">
        <v>6</v>
      </c>
      <c r="M49" t="s">
        <v>142</v>
      </c>
      <c r="O49" t="str">
        <f t="shared" si="10"/>
        <v>Minestrone de pollo</v>
      </c>
      <c r="P49" s="1">
        <f t="shared" si="11"/>
        <v>1.8258426966292136</v>
      </c>
      <c r="Q49" s="1">
        <f t="shared" si="12"/>
        <v>5.1966292134831464</v>
      </c>
      <c r="R49" s="1">
        <f t="shared" si="13"/>
        <v>2.106741573033708</v>
      </c>
      <c r="S49" s="1">
        <f t="shared" si="14"/>
        <v>1.0674157303370786</v>
      </c>
      <c r="T49" s="1">
        <f t="shared" si="15"/>
        <v>0.73033707865168551</v>
      </c>
      <c r="U49" s="1">
        <f t="shared" si="16"/>
        <v>1.3764044943820226</v>
      </c>
      <c r="V49" s="1">
        <f t="shared" si="17"/>
        <v>44.522471910112365</v>
      </c>
    </row>
    <row r="50" spans="2:22" x14ac:dyDescent="0.2">
      <c r="B50" s="4">
        <v>41</v>
      </c>
      <c r="C50" s="5" t="s">
        <v>132</v>
      </c>
      <c r="D50" s="5">
        <v>55</v>
      </c>
      <c r="E50" s="5">
        <v>11</v>
      </c>
      <c r="F50" s="5">
        <v>8.9</v>
      </c>
      <c r="G50" s="5">
        <v>0.4</v>
      </c>
      <c r="H50" s="5">
        <v>0.1</v>
      </c>
      <c r="I50" s="5">
        <v>0.1</v>
      </c>
      <c r="J50" s="4">
        <f t="shared" si="9"/>
        <v>0.30000000000000004</v>
      </c>
      <c r="K50" s="5">
        <v>138</v>
      </c>
      <c r="L50">
        <v>6</v>
      </c>
      <c r="M50" t="s">
        <v>141</v>
      </c>
      <c r="O50" t="str">
        <f t="shared" si="10"/>
        <v>Mini albóndigas de cerdo</v>
      </c>
      <c r="P50" s="1">
        <f t="shared" si="11"/>
        <v>20</v>
      </c>
      <c r="Q50" s="1">
        <f t="shared" si="12"/>
        <v>16.181818181818183</v>
      </c>
      <c r="R50" s="1">
        <f t="shared" si="13"/>
        <v>0.72727272727272729</v>
      </c>
      <c r="S50" s="1">
        <f t="shared" si="14"/>
        <v>0.18181818181818182</v>
      </c>
      <c r="T50" s="1">
        <f t="shared" si="15"/>
        <v>0.18181818181818182</v>
      </c>
      <c r="U50" s="1">
        <f t="shared" si="16"/>
        <v>0.54545454545454553</v>
      </c>
      <c r="V50" s="1">
        <f t="shared" si="17"/>
        <v>250.90909090909091</v>
      </c>
    </row>
    <row r="51" spans="2:22" x14ac:dyDescent="0.2">
      <c r="B51" s="4">
        <v>42</v>
      </c>
      <c r="C51" s="5" t="s">
        <v>136</v>
      </c>
      <c r="D51" s="5">
        <v>65</v>
      </c>
      <c r="E51" s="5">
        <v>28</v>
      </c>
      <c r="F51" s="5">
        <v>5.6</v>
      </c>
      <c r="G51" s="5">
        <v>18</v>
      </c>
      <c r="H51" s="5">
        <v>9.9</v>
      </c>
      <c r="I51" s="5">
        <v>3</v>
      </c>
      <c r="J51" s="4">
        <f t="shared" si="9"/>
        <v>15</v>
      </c>
      <c r="K51" s="5">
        <v>335</v>
      </c>
      <c r="L51">
        <v>6</v>
      </c>
      <c r="M51" t="s">
        <v>141</v>
      </c>
      <c r="O51" t="str">
        <f t="shared" si="10"/>
        <v>Mini tartas triple sabor intenso</v>
      </c>
      <c r="P51" s="1">
        <f t="shared" si="11"/>
        <v>43.07692307692308</v>
      </c>
      <c r="Q51" s="1">
        <f t="shared" si="12"/>
        <v>8.615384615384615</v>
      </c>
      <c r="R51" s="1">
        <f t="shared" si="13"/>
        <v>27.692307692307693</v>
      </c>
      <c r="S51" s="1">
        <f t="shared" si="14"/>
        <v>15.230769230769232</v>
      </c>
      <c r="T51" s="1">
        <f t="shared" si="15"/>
        <v>4.6153846153846159</v>
      </c>
      <c r="U51" s="1">
        <f t="shared" si="16"/>
        <v>23.076923076923077</v>
      </c>
      <c r="V51" s="1">
        <f t="shared" si="17"/>
        <v>515.38461538461536</v>
      </c>
    </row>
    <row r="52" spans="2:22" x14ac:dyDescent="0.2">
      <c r="B52" s="4">
        <v>43</v>
      </c>
      <c r="C52" s="5" t="s">
        <v>83</v>
      </c>
      <c r="D52" s="5">
        <v>56</v>
      </c>
      <c r="E52" s="5">
        <v>6.1</v>
      </c>
      <c r="F52" s="5">
        <v>3.5</v>
      </c>
      <c r="G52" s="5">
        <v>12</v>
      </c>
      <c r="H52" s="5">
        <v>9.1</v>
      </c>
      <c r="I52" s="5">
        <v>1.1000000000000001</v>
      </c>
      <c r="J52" s="4">
        <f t="shared" si="9"/>
        <v>10.9</v>
      </c>
      <c r="K52" s="5">
        <v>117</v>
      </c>
      <c r="L52">
        <v>6</v>
      </c>
      <c r="M52" t="s">
        <v>141</v>
      </c>
      <c r="O52" t="str">
        <f t="shared" si="10"/>
        <v>Muffin Zucchini y Zanahoria</v>
      </c>
      <c r="P52" s="1">
        <f t="shared" si="11"/>
        <v>10.892857142857142</v>
      </c>
      <c r="Q52" s="1">
        <f t="shared" si="12"/>
        <v>6.25</v>
      </c>
      <c r="R52" s="1">
        <f t="shared" si="13"/>
        <v>21.428571428571431</v>
      </c>
      <c r="S52" s="1">
        <f t="shared" si="14"/>
        <v>16.25</v>
      </c>
      <c r="T52" s="1">
        <f t="shared" si="15"/>
        <v>1.9642857142857146</v>
      </c>
      <c r="U52" s="1">
        <f t="shared" si="16"/>
        <v>19.464285714285715</v>
      </c>
      <c r="V52" s="1">
        <f t="shared" si="17"/>
        <v>208.92857142857144</v>
      </c>
    </row>
    <row r="53" spans="2:22" x14ac:dyDescent="0.2">
      <c r="B53" s="4">
        <v>44</v>
      </c>
      <c r="C53" s="5" t="s">
        <v>127</v>
      </c>
      <c r="D53" s="5">
        <v>401</v>
      </c>
      <c r="E53" s="5">
        <v>20</v>
      </c>
      <c r="F53" s="5">
        <v>19</v>
      </c>
      <c r="G53" s="5">
        <v>34</v>
      </c>
      <c r="H53" s="5">
        <v>9</v>
      </c>
      <c r="I53" s="5">
        <v>9.9</v>
      </c>
      <c r="J53" s="4">
        <f t="shared" si="9"/>
        <v>24.1</v>
      </c>
      <c r="K53" s="5">
        <v>381</v>
      </c>
      <c r="L53" s="3">
        <v>10</v>
      </c>
      <c r="M53" t="s">
        <v>141</v>
      </c>
      <c r="O53" t="str">
        <f t="shared" si="10"/>
        <v>Nachos paleo saludables</v>
      </c>
      <c r="P53" s="1">
        <f t="shared" si="11"/>
        <v>4.9875311720698257</v>
      </c>
      <c r="Q53" s="1">
        <f t="shared" si="12"/>
        <v>4.7381546134663344</v>
      </c>
      <c r="R53" s="1">
        <f t="shared" si="13"/>
        <v>8.4788029925187036</v>
      </c>
      <c r="S53" s="1">
        <f t="shared" si="14"/>
        <v>2.2443890274314215</v>
      </c>
      <c r="T53" s="1">
        <f t="shared" si="15"/>
        <v>2.4688279301745637</v>
      </c>
      <c r="U53" s="1">
        <f t="shared" si="16"/>
        <v>6.0099750623441404</v>
      </c>
      <c r="V53" s="1">
        <f t="shared" si="17"/>
        <v>95.012468827930178</v>
      </c>
    </row>
    <row r="54" spans="2:22" x14ac:dyDescent="0.2">
      <c r="B54" s="4">
        <v>45</v>
      </c>
      <c r="C54" s="5" t="s">
        <v>129</v>
      </c>
      <c r="D54" s="5">
        <v>452</v>
      </c>
      <c r="E54" s="5">
        <v>12</v>
      </c>
      <c r="F54" s="5">
        <v>31</v>
      </c>
      <c r="G54" s="5">
        <v>17</v>
      </c>
      <c r="H54" s="5">
        <v>6.2</v>
      </c>
      <c r="I54" s="5">
        <v>2.9</v>
      </c>
      <c r="J54" s="4">
        <f t="shared" si="9"/>
        <v>14.1</v>
      </c>
      <c r="K54" s="5">
        <v>351</v>
      </c>
      <c r="L54" s="3">
        <v>20</v>
      </c>
      <c r="M54" t="s">
        <v>141</v>
      </c>
      <c r="O54" t="str">
        <f t="shared" si="10"/>
        <v>Ossobuco a la cacerola</v>
      </c>
      <c r="P54" s="1">
        <f t="shared" si="11"/>
        <v>2.6548672566371683</v>
      </c>
      <c r="Q54" s="1">
        <f t="shared" si="12"/>
        <v>6.8584070796460184</v>
      </c>
      <c r="R54" s="1">
        <f t="shared" si="13"/>
        <v>3.7610619469026552</v>
      </c>
      <c r="S54" s="1">
        <f t="shared" si="14"/>
        <v>1.3716814159292037</v>
      </c>
      <c r="T54" s="1">
        <f t="shared" si="15"/>
        <v>0.6415929203539823</v>
      </c>
      <c r="U54" s="1">
        <f t="shared" si="16"/>
        <v>3.1194690265486726</v>
      </c>
      <c r="V54" s="1">
        <f t="shared" si="17"/>
        <v>77.654867256637175</v>
      </c>
    </row>
    <row r="55" spans="2:22" x14ac:dyDescent="0.2">
      <c r="B55" s="4">
        <v>46</v>
      </c>
      <c r="C55" s="5" t="s">
        <v>138</v>
      </c>
      <c r="D55" s="5">
        <v>154</v>
      </c>
      <c r="E55" s="5">
        <v>20</v>
      </c>
      <c r="F55" s="5">
        <v>8.4</v>
      </c>
      <c r="G55" s="5">
        <v>9.1</v>
      </c>
      <c r="H55" s="5">
        <v>0.9</v>
      </c>
      <c r="I55" s="5">
        <v>6.8</v>
      </c>
      <c r="J55" s="4">
        <f t="shared" si="9"/>
        <v>2.2999999999999998</v>
      </c>
      <c r="K55" s="5">
        <v>233</v>
      </c>
      <c r="L55" s="3">
        <v>4</v>
      </c>
      <c r="M55" t="s">
        <v>141</v>
      </c>
      <c r="O55" t="str">
        <f t="shared" si="10"/>
        <v>Palta asada con huevos</v>
      </c>
      <c r="P55" s="1">
        <f t="shared" si="11"/>
        <v>12.987012987012987</v>
      </c>
      <c r="Q55" s="1">
        <f t="shared" si="12"/>
        <v>5.454545454545455</v>
      </c>
      <c r="R55" s="1">
        <f t="shared" si="13"/>
        <v>5.9090909090909092</v>
      </c>
      <c r="S55" s="1">
        <f t="shared" si="14"/>
        <v>0.58441558441558439</v>
      </c>
      <c r="T55" s="1">
        <f t="shared" si="15"/>
        <v>4.4155844155844157</v>
      </c>
      <c r="U55" s="1">
        <f t="shared" si="16"/>
        <v>1.4935064935064934</v>
      </c>
      <c r="V55" s="1">
        <f t="shared" si="17"/>
        <v>151.2987012987013</v>
      </c>
    </row>
    <row r="56" spans="2:22" x14ac:dyDescent="0.2">
      <c r="B56" s="4">
        <v>47</v>
      </c>
      <c r="C56" s="5" t="s">
        <v>166</v>
      </c>
      <c r="D56" s="5">
        <v>37</v>
      </c>
      <c r="E56" s="5">
        <v>7.8</v>
      </c>
      <c r="F56" s="5">
        <v>3.4</v>
      </c>
      <c r="G56" s="5">
        <v>5.5</v>
      </c>
      <c r="H56" s="5">
        <v>0.3</v>
      </c>
      <c r="I56" s="5">
        <v>5.0999999999999996</v>
      </c>
      <c r="J56" s="4">
        <f t="shared" si="9"/>
        <v>0.40000000000000036</v>
      </c>
      <c r="K56" s="5">
        <v>99</v>
      </c>
      <c r="L56">
        <v>8</v>
      </c>
      <c r="M56" t="s">
        <v>141</v>
      </c>
      <c r="O56" t="str">
        <f t="shared" si="10"/>
        <v>Pan de linaza rubia</v>
      </c>
      <c r="P56" s="1">
        <f t="shared" si="11"/>
        <v>21.081081081081081</v>
      </c>
      <c r="Q56" s="1">
        <f t="shared" si="12"/>
        <v>9.1891891891891895</v>
      </c>
      <c r="R56" s="1">
        <f t="shared" si="13"/>
        <v>14.864864864864865</v>
      </c>
      <c r="S56" s="1">
        <f t="shared" si="14"/>
        <v>0.81081081081081074</v>
      </c>
      <c r="T56" s="1">
        <f t="shared" si="15"/>
        <v>13.783783783783782</v>
      </c>
      <c r="U56" s="1">
        <f t="shared" si="16"/>
        <v>1.081081081081082</v>
      </c>
      <c r="V56" s="1">
        <f t="shared" si="17"/>
        <v>267.56756756756755</v>
      </c>
    </row>
    <row r="57" spans="2:22" x14ac:dyDescent="0.2">
      <c r="B57" s="4">
        <v>48</v>
      </c>
      <c r="C57" s="5" t="s">
        <v>165</v>
      </c>
      <c r="D57" s="5">
        <v>48</v>
      </c>
      <c r="E57" s="5">
        <v>7.2</v>
      </c>
      <c r="F57" s="5">
        <v>4.2</v>
      </c>
      <c r="G57" s="5">
        <v>18</v>
      </c>
      <c r="H57" s="5">
        <v>0.1</v>
      </c>
      <c r="I57" s="5">
        <v>3.1</v>
      </c>
      <c r="J57" s="4">
        <f t="shared" si="9"/>
        <v>14.9</v>
      </c>
      <c r="K57" s="5">
        <v>151</v>
      </c>
      <c r="M57" t="s">
        <v>140</v>
      </c>
      <c r="O57" t="str">
        <f t="shared" si="10"/>
        <v>Pan de quinoa y chia</v>
      </c>
      <c r="P57" s="1">
        <f t="shared" si="11"/>
        <v>15.000000000000002</v>
      </c>
      <c r="Q57" s="1">
        <f t="shared" si="12"/>
        <v>8.7500000000000018</v>
      </c>
      <c r="R57" s="1">
        <f t="shared" si="13"/>
        <v>37.5</v>
      </c>
      <c r="S57" s="1">
        <f t="shared" si="14"/>
        <v>0.20833333333333337</v>
      </c>
      <c r="T57" s="1">
        <f t="shared" si="15"/>
        <v>6.4583333333333339</v>
      </c>
      <c r="U57" s="1">
        <f t="shared" si="16"/>
        <v>31.041666666666668</v>
      </c>
      <c r="V57" s="1">
        <f t="shared" si="17"/>
        <v>314.58333333333337</v>
      </c>
    </row>
    <row r="58" spans="2:22" x14ac:dyDescent="0.2">
      <c r="B58" s="4">
        <v>49</v>
      </c>
      <c r="C58" s="5" t="s">
        <v>173</v>
      </c>
      <c r="D58" s="5">
        <v>55</v>
      </c>
      <c r="E58" s="5">
        <v>17</v>
      </c>
      <c r="F58" s="5">
        <v>8.1999999999999993</v>
      </c>
      <c r="G58" s="5">
        <v>12</v>
      </c>
      <c r="H58" s="5">
        <v>1</v>
      </c>
      <c r="I58" s="5">
        <v>8.3000000000000007</v>
      </c>
      <c r="J58" s="4">
        <f t="shared" si="9"/>
        <v>3.6999999999999993</v>
      </c>
      <c r="K58" s="5">
        <v>217</v>
      </c>
      <c r="M58" t="s">
        <v>142</v>
      </c>
      <c r="O58" t="str">
        <f t="shared" si="10"/>
        <v>Pan keto Almendras y semillas</v>
      </c>
      <c r="P58" s="1">
        <f t="shared" si="11"/>
        <v>30.909090909090907</v>
      </c>
      <c r="Q58" s="1">
        <f t="shared" si="12"/>
        <v>14.909090909090907</v>
      </c>
      <c r="R58" s="1">
        <f t="shared" si="13"/>
        <v>21.818181818181817</v>
      </c>
      <c r="S58" s="1">
        <f t="shared" si="14"/>
        <v>1.8181818181818181</v>
      </c>
      <c r="T58" s="1">
        <f t="shared" si="15"/>
        <v>15.090909090909092</v>
      </c>
      <c r="U58" s="1">
        <f t="shared" si="16"/>
        <v>6.7272727272727257</v>
      </c>
      <c r="V58" s="1">
        <f t="shared" si="17"/>
        <v>394.5454545454545</v>
      </c>
    </row>
    <row r="59" spans="2:22" x14ac:dyDescent="0.2">
      <c r="B59" s="4">
        <v>50</v>
      </c>
      <c r="C59" s="5" t="s">
        <v>171</v>
      </c>
      <c r="D59" s="5">
        <v>68</v>
      </c>
      <c r="E59" s="5">
        <v>18</v>
      </c>
      <c r="F59" s="5">
        <v>7.8</v>
      </c>
      <c r="G59" s="5">
        <v>12</v>
      </c>
      <c r="H59" s="5">
        <v>1.1000000000000001</v>
      </c>
      <c r="I59" s="5">
        <v>9</v>
      </c>
      <c r="J59" s="4">
        <f t="shared" si="9"/>
        <v>3</v>
      </c>
      <c r="K59" s="5">
        <v>218</v>
      </c>
      <c r="M59" t="s">
        <v>142</v>
      </c>
      <c r="O59" t="str">
        <f t="shared" si="10"/>
        <v>Pan Keto de almendras, linaza y maravilla</v>
      </c>
      <c r="P59" s="1">
        <f t="shared" si="11"/>
        <v>26.47058823529412</v>
      </c>
      <c r="Q59" s="1">
        <f t="shared" si="12"/>
        <v>11.470588235294118</v>
      </c>
      <c r="R59" s="1">
        <f t="shared" si="13"/>
        <v>17.647058823529413</v>
      </c>
      <c r="S59" s="1">
        <f t="shared" si="14"/>
        <v>1.6176470588235297</v>
      </c>
      <c r="T59" s="1">
        <f t="shared" si="15"/>
        <v>13.23529411764706</v>
      </c>
      <c r="U59" s="1">
        <f t="shared" si="16"/>
        <v>4.4117647058823533</v>
      </c>
      <c r="V59" s="1">
        <f t="shared" si="17"/>
        <v>320.58823529411768</v>
      </c>
    </row>
    <row r="60" spans="2:22" x14ac:dyDescent="0.2">
      <c r="B60" s="4">
        <v>51</v>
      </c>
      <c r="C60" s="5" t="s">
        <v>156</v>
      </c>
      <c r="D60" s="5">
        <v>65</v>
      </c>
      <c r="E60" s="5">
        <v>6.4</v>
      </c>
      <c r="F60" s="5">
        <v>4.7</v>
      </c>
      <c r="G60" s="5">
        <v>12</v>
      </c>
      <c r="H60" s="5">
        <v>1.8</v>
      </c>
      <c r="I60" s="5">
        <v>5</v>
      </c>
      <c r="J60" s="4">
        <f t="shared" si="9"/>
        <v>7</v>
      </c>
      <c r="K60" s="5">
        <v>111</v>
      </c>
      <c r="M60" t="s">
        <v>142</v>
      </c>
      <c r="O60" t="str">
        <f t="shared" si="10"/>
        <v>Pan Keto de harina de coco y almendras</v>
      </c>
      <c r="P60" s="1">
        <f t="shared" si="11"/>
        <v>9.8461538461538467</v>
      </c>
      <c r="Q60" s="1">
        <f t="shared" si="12"/>
        <v>7.2307692307692317</v>
      </c>
      <c r="R60" s="1">
        <f t="shared" si="13"/>
        <v>18.461538461538463</v>
      </c>
      <c r="S60" s="1">
        <f t="shared" si="14"/>
        <v>2.7692307692307696</v>
      </c>
      <c r="T60" s="1">
        <f t="shared" si="15"/>
        <v>7.6923076923076925</v>
      </c>
      <c r="U60" s="1">
        <f t="shared" si="16"/>
        <v>10.76923076923077</v>
      </c>
      <c r="V60" s="1">
        <f t="shared" si="17"/>
        <v>170.76923076923077</v>
      </c>
    </row>
    <row r="61" spans="2:22" x14ac:dyDescent="0.2">
      <c r="B61" s="4">
        <v>52</v>
      </c>
      <c r="C61" s="5" t="s">
        <v>114</v>
      </c>
      <c r="D61" s="5">
        <v>114</v>
      </c>
      <c r="E61" s="5">
        <v>11</v>
      </c>
      <c r="F61" s="5">
        <v>8.1999999999999993</v>
      </c>
      <c r="G61" s="5">
        <v>20</v>
      </c>
      <c r="H61" s="5">
        <v>3.2</v>
      </c>
      <c r="I61" s="5">
        <v>8.8000000000000007</v>
      </c>
      <c r="J61" s="4">
        <f t="shared" si="9"/>
        <v>11.2</v>
      </c>
      <c r="K61" s="5">
        <v>195</v>
      </c>
      <c r="L61" s="3">
        <v>6</v>
      </c>
      <c r="M61" t="s">
        <v>141</v>
      </c>
      <c r="O61" t="str">
        <f t="shared" si="10"/>
        <v>Pan Keto Hamburguesa  de harina de coco y almendras</v>
      </c>
      <c r="P61" s="1">
        <f t="shared" si="11"/>
        <v>9.6491228070175428</v>
      </c>
      <c r="Q61" s="1">
        <f t="shared" si="12"/>
        <v>7.1929824561403501</v>
      </c>
      <c r="R61" s="1">
        <f t="shared" si="13"/>
        <v>17.543859649122805</v>
      </c>
      <c r="S61" s="1">
        <f t="shared" si="14"/>
        <v>2.807017543859649</v>
      </c>
      <c r="T61" s="1">
        <f t="shared" si="15"/>
        <v>7.7192982456140351</v>
      </c>
      <c r="U61" s="1">
        <f t="shared" si="16"/>
        <v>9.8245614035087705</v>
      </c>
      <c r="V61" s="1">
        <f t="shared" si="17"/>
        <v>171.05263157894737</v>
      </c>
    </row>
    <row r="62" spans="2:22" x14ac:dyDescent="0.2">
      <c r="B62" s="4">
        <v>53</v>
      </c>
      <c r="C62" s="5" t="s">
        <v>167</v>
      </c>
      <c r="D62" s="5">
        <v>89</v>
      </c>
      <c r="E62" s="5">
        <v>41</v>
      </c>
      <c r="F62" s="5">
        <v>10</v>
      </c>
      <c r="G62" s="5">
        <v>12</v>
      </c>
      <c r="H62" s="5">
        <v>1.8</v>
      </c>
      <c r="I62" s="5">
        <v>5.0999999999999996</v>
      </c>
      <c r="J62" s="4">
        <f t="shared" si="9"/>
        <v>6.9</v>
      </c>
      <c r="K62" s="5">
        <v>441</v>
      </c>
      <c r="M62" t="s">
        <v>142</v>
      </c>
      <c r="O62" t="str">
        <f t="shared" si="10"/>
        <v>Pan Sandwich o tapaditos</v>
      </c>
      <c r="P62" s="1">
        <f t="shared" si="11"/>
        <v>46.067415730337082</v>
      </c>
      <c r="Q62" s="1">
        <f t="shared" si="12"/>
        <v>11.235955056179776</v>
      </c>
      <c r="R62" s="1">
        <f t="shared" si="13"/>
        <v>13.483146067415731</v>
      </c>
      <c r="S62" s="1">
        <f t="shared" si="14"/>
        <v>2.0224719101123596</v>
      </c>
      <c r="T62" s="1">
        <f t="shared" si="15"/>
        <v>5.7303370786516856</v>
      </c>
      <c r="U62" s="1">
        <f t="shared" si="16"/>
        <v>7.7528089887640457</v>
      </c>
      <c r="V62" s="1">
        <f t="shared" si="17"/>
        <v>495.50561797752812</v>
      </c>
    </row>
    <row r="63" spans="2:22" x14ac:dyDescent="0.2">
      <c r="B63" s="4">
        <v>54</v>
      </c>
      <c r="C63" s="5" t="s">
        <v>164</v>
      </c>
      <c r="D63" s="5">
        <v>45</v>
      </c>
      <c r="E63" s="5">
        <v>2.9</v>
      </c>
      <c r="F63" s="5">
        <v>18</v>
      </c>
      <c r="G63" s="5">
        <v>18</v>
      </c>
      <c r="H63" s="5">
        <v>0.1</v>
      </c>
      <c r="I63" s="5">
        <v>2.8</v>
      </c>
      <c r="J63" s="4">
        <f t="shared" si="9"/>
        <v>15.2</v>
      </c>
      <c r="K63" s="5">
        <v>106</v>
      </c>
      <c r="M63" t="s">
        <v>142</v>
      </c>
      <c r="O63" t="str">
        <f t="shared" si="10"/>
        <v>Pan trigo sarraceno</v>
      </c>
      <c r="P63" s="1">
        <f t="shared" si="11"/>
        <v>6.4444444444444446</v>
      </c>
      <c r="Q63" s="1">
        <f t="shared" si="12"/>
        <v>40</v>
      </c>
      <c r="R63" s="1">
        <f t="shared" si="13"/>
        <v>40</v>
      </c>
      <c r="S63" s="1">
        <f t="shared" si="14"/>
        <v>0.22222222222222224</v>
      </c>
      <c r="T63" s="1">
        <f t="shared" si="15"/>
        <v>6.2222222222222223</v>
      </c>
      <c r="U63" s="1">
        <f t="shared" si="16"/>
        <v>33.777777777777779</v>
      </c>
      <c r="V63" s="1">
        <f t="shared" si="17"/>
        <v>235.55555555555557</v>
      </c>
    </row>
    <row r="64" spans="2:22" x14ac:dyDescent="0.2">
      <c r="B64" s="4">
        <v>55</v>
      </c>
      <c r="C64" s="5" t="s">
        <v>76</v>
      </c>
      <c r="D64" s="5">
        <v>225</v>
      </c>
      <c r="E64" s="5">
        <v>50</v>
      </c>
      <c r="F64" s="5">
        <v>9.4</v>
      </c>
      <c r="G64" s="5">
        <v>42</v>
      </c>
      <c r="H64" s="5">
        <v>4.2</v>
      </c>
      <c r="I64" s="5">
        <v>7.5</v>
      </c>
      <c r="J64" s="4">
        <f t="shared" si="9"/>
        <v>34.5</v>
      </c>
      <c r="K64" s="5">
        <v>638</v>
      </c>
      <c r="L64">
        <v>2</v>
      </c>
      <c r="M64" t="s">
        <v>142</v>
      </c>
      <c r="O64" t="str">
        <f t="shared" si="10"/>
        <v>Pancakes de trigo sarraceno</v>
      </c>
      <c r="P64" s="1">
        <f t="shared" si="11"/>
        <v>22.222222222222221</v>
      </c>
      <c r="Q64" s="1">
        <f t="shared" si="12"/>
        <v>4.177777777777778</v>
      </c>
      <c r="R64" s="1">
        <f t="shared" si="13"/>
        <v>18.666666666666664</v>
      </c>
      <c r="S64" s="1">
        <f t="shared" si="14"/>
        <v>1.8666666666666667</v>
      </c>
      <c r="T64" s="1">
        <f t="shared" si="15"/>
        <v>3.333333333333333</v>
      </c>
      <c r="U64" s="1">
        <f t="shared" si="16"/>
        <v>15.333333333333332</v>
      </c>
      <c r="V64" s="1">
        <f t="shared" si="17"/>
        <v>283.55555555555554</v>
      </c>
    </row>
    <row r="65" spans="2:22" x14ac:dyDescent="0.2">
      <c r="B65" s="4">
        <v>56</v>
      </c>
      <c r="C65" s="5" t="s">
        <v>157</v>
      </c>
      <c r="D65" s="5">
        <v>96</v>
      </c>
      <c r="E65" s="5">
        <v>12</v>
      </c>
      <c r="F65" s="5">
        <v>8.4</v>
      </c>
      <c r="G65" s="5">
        <v>6.5</v>
      </c>
      <c r="H65" s="5">
        <v>1.9</v>
      </c>
      <c r="I65" s="5">
        <v>1</v>
      </c>
      <c r="J65" s="4">
        <f t="shared" si="9"/>
        <v>5.5</v>
      </c>
      <c r="K65" s="5">
        <v>174</v>
      </c>
      <c r="M65" t="s">
        <v>142</v>
      </c>
      <c r="O65" t="str">
        <f t="shared" si="10"/>
        <v>Pancakes low carb</v>
      </c>
      <c r="P65" s="1">
        <f t="shared" si="11"/>
        <v>12.5</v>
      </c>
      <c r="Q65" s="1">
        <f t="shared" si="12"/>
        <v>8.7500000000000018</v>
      </c>
      <c r="R65" s="1">
        <f t="shared" si="13"/>
        <v>6.7708333333333339</v>
      </c>
      <c r="S65" s="1">
        <f t="shared" si="14"/>
        <v>1.9791666666666667</v>
      </c>
      <c r="T65" s="1">
        <f t="shared" si="15"/>
        <v>1.0416666666666667</v>
      </c>
      <c r="U65" s="1">
        <f t="shared" si="16"/>
        <v>5.729166666666667</v>
      </c>
      <c r="V65" s="1">
        <f t="shared" si="17"/>
        <v>181.25</v>
      </c>
    </row>
    <row r="66" spans="2:22" x14ac:dyDescent="0.2">
      <c r="B66" s="4">
        <v>57</v>
      </c>
      <c r="C66" s="5" t="s">
        <v>85</v>
      </c>
      <c r="D66" s="5">
        <v>98</v>
      </c>
      <c r="E66" s="5">
        <v>13</v>
      </c>
      <c r="F66" s="5">
        <v>8.5</v>
      </c>
      <c r="G66" s="5">
        <v>6.4</v>
      </c>
      <c r="H66" s="5">
        <v>1.8</v>
      </c>
      <c r="I66" s="5">
        <v>1.1000000000000001</v>
      </c>
      <c r="J66" s="4">
        <f t="shared" si="9"/>
        <v>5.3000000000000007</v>
      </c>
      <c r="K66" s="5">
        <v>181</v>
      </c>
      <c r="L66">
        <v>12</v>
      </c>
      <c r="M66" t="s">
        <v>142</v>
      </c>
      <c r="O66" t="str">
        <f t="shared" si="10"/>
        <v>Pancakes low carb coco</v>
      </c>
      <c r="P66" s="1">
        <f t="shared" si="11"/>
        <v>13.26530612244898</v>
      </c>
      <c r="Q66" s="1">
        <f t="shared" si="12"/>
        <v>8.6734693877551017</v>
      </c>
      <c r="R66" s="1">
        <f t="shared" si="13"/>
        <v>6.5306122448979593</v>
      </c>
      <c r="S66" s="1">
        <f t="shared" si="14"/>
        <v>1.8367346938775511</v>
      </c>
      <c r="T66" s="1">
        <f t="shared" si="15"/>
        <v>1.1224489795918369</v>
      </c>
      <c r="U66" s="1">
        <f t="shared" si="16"/>
        <v>5.4081632653061229</v>
      </c>
      <c r="V66" s="1">
        <f t="shared" si="17"/>
        <v>184.69387755102042</v>
      </c>
    </row>
    <row r="67" spans="2:22" x14ac:dyDescent="0.2">
      <c r="B67" s="4">
        <v>58</v>
      </c>
      <c r="C67" s="5" t="s">
        <v>109</v>
      </c>
      <c r="D67" s="5">
        <v>201</v>
      </c>
      <c r="E67" s="5">
        <v>20</v>
      </c>
      <c r="F67" s="5">
        <v>29</v>
      </c>
      <c r="G67" s="5">
        <v>4.9000000000000004</v>
      </c>
      <c r="H67" s="5">
        <v>2.1</v>
      </c>
      <c r="I67" s="5">
        <v>1.1000000000000001</v>
      </c>
      <c r="J67" s="4">
        <f t="shared" si="9"/>
        <v>3.8000000000000003</v>
      </c>
      <c r="K67" s="5">
        <v>319</v>
      </c>
      <c r="L67">
        <v>4</v>
      </c>
      <c r="M67" t="s">
        <v>140</v>
      </c>
      <c r="O67" t="str">
        <f t="shared" si="10"/>
        <v>Papillote de congrio</v>
      </c>
      <c r="P67" s="1">
        <f t="shared" si="11"/>
        <v>9.9502487562189064</v>
      </c>
      <c r="Q67" s="1">
        <f t="shared" si="12"/>
        <v>14.427860696517413</v>
      </c>
      <c r="R67" s="1">
        <f t="shared" si="13"/>
        <v>2.4378109452736321</v>
      </c>
      <c r="S67" s="1">
        <f t="shared" si="14"/>
        <v>1.0447761194029852</v>
      </c>
      <c r="T67" s="1">
        <f t="shared" si="15"/>
        <v>0.54726368159203986</v>
      </c>
      <c r="U67" s="1">
        <f t="shared" si="16"/>
        <v>1.8905472636815923</v>
      </c>
      <c r="V67" s="1">
        <f t="shared" si="17"/>
        <v>158.70646766169153</v>
      </c>
    </row>
    <row r="68" spans="2:22" x14ac:dyDescent="0.2">
      <c r="B68" s="4">
        <v>59</v>
      </c>
      <c r="C68" s="5" t="s">
        <v>108</v>
      </c>
      <c r="D68" s="5">
        <v>280</v>
      </c>
      <c r="E68" s="5">
        <v>13</v>
      </c>
      <c r="F68" s="5">
        <v>33</v>
      </c>
      <c r="G68" s="5">
        <v>15</v>
      </c>
      <c r="H68" s="5">
        <v>3.8</v>
      </c>
      <c r="I68" s="5">
        <v>4.0999999999999996</v>
      </c>
      <c r="J68" s="4">
        <f t="shared" si="9"/>
        <v>10.9</v>
      </c>
      <c r="K68" s="5">
        <v>304</v>
      </c>
      <c r="L68">
        <v>2</v>
      </c>
      <c r="M68" t="s">
        <v>140</v>
      </c>
      <c r="O68" t="str">
        <f t="shared" si="10"/>
        <v>Papillote de pescado</v>
      </c>
      <c r="P68" s="1">
        <f t="shared" si="11"/>
        <v>4.6428571428571432</v>
      </c>
      <c r="Q68" s="1">
        <f t="shared" si="12"/>
        <v>11.785714285714286</v>
      </c>
      <c r="R68" s="1">
        <f t="shared" si="13"/>
        <v>5.3571428571428577</v>
      </c>
      <c r="S68" s="1">
        <f t="shared" si="14"/>
        <v>1.3571428571428572</v>
      </c>
      <c r="T68" s="1">
        <f t="shared" si="15"/>
        <v>1.4642857142857142</v>
      </c>
      <c r="U68" s="1">
        <f t="shared" si="16"/>
        <v>3.8928571428571432</v>
      </c>
      <c r="V68" s="1">
        <f t="shared" si="17"/>
        <v>108.57142857142857</v>
      </c>
    </row>
    <row r="69" spans="2:22" x14ac:dyDescent="0.2">
      <c r="B69" s="4">
        <v>60</v>
      </c>
      <c r="C69" s="5" t="s">
        <v>169</v>
      </c>
      <c r="D69" s="5">
        <v>53</v>
      </c>
      <c r="E69" s="5">
        <v>4</v>
      </c>
      <c r="F69" s="5">
        <v>11</v>
      </c>
      <c r="G69" s="5">
        <v>0</v>
      </c>
      <c r="H69" s="5">
        <v>0</v>
      </c>
      <c r="I69" s="5">
        <v>0</v>
      </c>
      <c r="J69" s="4">
        <f t="shared" si="9"/>
        <v>0</v>
      </c>
      <c r="K69" s="5">
        <v>84</v>
      </c>
      <c r="M69" t="s">
        <v>142</v>
      </c>
      <c r="O69" t="str">
        <f t="shared" si="10"/>
        <v>Pasta de pollo</v>
      </c>
      <c r="P69" s="1">
        <f t="shared" si="11"/>
        <v>7.5471698113207548</v>
      </c>
      <c r="Q69" s="1">
        <f t="shared" si="12"/>
        <v>20.754716981132077</v>
      </c>
      <c r="R69" s="1">
        <f t="shared" si="13"/>
        <v>0</v>
      </c>
      <c r="S69" s="1">
        <f t="shared" si="14"/>
        <v>0</v>
      </c>
      <c r="T69" s="1">
        <f t="shared" si="15"/>
        <v>0</v>
      </c>
      <c r="U69" s="1">
        <f t="shared" si="16"/>
        <v>0</v>
      </c>
      <c r="V69" s="1">
        <f t="shared" si="17"/>
        <v>158.49056603773585</v>
      </c>
    </row>
    <row r="70" spans="2:22" x14ac:dyDescent="0.2">
      <c r="B70" s="4">
        <v>61</v>
      </c>
      <c r="C70" s="5" t="s">
        <v>170</v>
      </c>
      <c r="D70" s="5">
        <v>27</v>
      </c>
      <c r="E70" s="5">
        <v>3.5</v>
      </c>
      <c r="F70" s="5">
        <v>3.4</v>
      </c>
      <c r="G70" s="5">
        <v>0.5</v>
      </c>
      <c r="H70" s="5">
        <v>0.2</v>
      </c>
      <c r="I70" s="5">
        <v>0.1</v>
      </c>
      <c r="J70" s="4">
        <f t="shared" si="9"/>
        <v>0.4</v>
      </c>
      <c r="K70" s="5">
        <v>48</v>
      </c>
      <c r="M70" t="s">
        <v>142</v>
      </c>
      <c r="O70" t="str">
        <f t="shared" si="10"/>
        <v>Paté de pollo</v>
      </c>
      <c r="P70" s="1">
        <f t="shared" si="11"/>
        <v>12.962962962962964</v>
      </c>
      <c r="Q70" s="1">
        <f t="shared" si="12"/>
        <v>12.592592592592592</v>
      </c>
      <c r="R70" s="1">
        <f t="shared" si="13"/>
        <v>1.8518518518518519</v>
      </c>
      <c r="S70" s="1">
        <f t="shared" si="14"/>
        <v>0.74074074074074081</v>
      </c>
      <c r="T70" s="1">
        <f t="shared" si="15"/>
        <v>0.37037037037037041</v>
      </c>
      <c r="U70" s="1">
        <f t="shared" si="16"/>
        <v>1.4814814814814816</v>
      </c>
      <c r="V70" s="1">
        <f t="shared" si="17"/>
        <v>177.77777777777777</v>
      </c>
    </row>
    <row r="71" spans="2:22" x14ac:dyDescent="0.2">
      <c r="B71" s="4">
        <v>62</v>
      </c>
      <c r="C71" s="5" t="s">
        <v>124</v>
      </c>
      <c r="D71" s="5">
        <v>152</v>
      </c>
      <c r="E71" s="5">
        <v>8.3000000000000007</v>
      </c>
      <c r="F71" s="5">
        <v>31</v>
      </c>
      <c r="G71" s="5">
        <v>2.1</v>
      </c>
      <c r="H71" s="5">
        <v>0.2</v>
      </c>
      <c r="I71" s="5">
        <v>0.7</v>
      </c>
      <c r="J71" s="4">
        <f t="shared" si="9"/>
        <v>1.4000000000000001</v>
      </c>
      <c r="K71" s="5">
        <v>211</v>
      </c>
      <c r="L71">
        <v>14</v>
      </c>
      <c r="M71" t="s">
        <v>140</v>
      </c>
      <c r="O71" t="str">
        <f t="shared" si="10"/>
        <v>Pechuga de pollo con limón y especias</v>
      </c>
      <c r="P71" s="1">
        <f t="shared" si="11"/>
        <v>5.4605263157894743</v>
      </c>
      <c r="Q71" s="1">
        <f t="shared" si="12"/>
        <v>20.394736842105264</v>
      </c>
      <c r="R71" s="1">
        <f t="shared" si="13"/>
        <v>1.3815789473684212</v>
      </c>
      <c r="S71" s="1">
        <f t="shared" si="14"/>
        <v>0.13157894736842107</v>
      </c>
      <c r="T71" s="1">
        <f t="shared" si="15"/>
        <v>0.46052631578947367</v>
      </c>
      <c r="U71" s="1">
        <f t="shared" si="16"/>
        <v>0.92105263157894757</v>
      </c>
      <c r="V71" s="1">
        <f t="shared" si="17"/>
        <v>138.81578947368422</v>
      </c>
    </row>
    <row r="72" spans="2:22" x14ac:dyDescent="0.2">
      <c r="B72" s="4">
        <v>63</v>
      </c>
      <c r="C72" s="5" t="s">
        <v>107</v>
      </c>
      <c r="D72" s="5">
        <v>383</v>
      </c>
      <c r="E72" s="5">
        <v>16</v>
      </c>
      <c r="F72" s="5">
        <v>30</v>
      </c>
      <c r="G72" s="5">
        <v>12</v>
      </c>
      <c r="H72" s="5">
        <v>5.8</v>
      </c>
      <c r="I72" s="5">
        <v>2.9</v>
      </c>
      <c r="J72" s="4">
        <f t="shared" si="9"/>
        <v>9.1</v>
      </c>
      <c r="K72" s="5">
        <v>356</v>
      </c>
      <c r="L72">
        <v>12</v>
      </c>
      <c r="M72" t="s">
        <v>140</v>
      </c>
      <c r="O72" t="str">
        <f t="shared" si="10"/>
        <v>Pescado al horno</v>
      </c>
      <c r="P72" s="1">
        <f t="shared" si="11"/>
        <v>4.1775456919060057</v>
      </c>
      <c r="Q72" s="1">
        <f t="shared" si="12"/>
        <v>7.8328981723237607</v>
      </c>
      <c r="R72" s="1">
        <f t="shared" si="13"/>
        <v>3.1331592689295045</v>
      </c>
      <c r="S72" s="1">
        <f t="shared" si="14"/>
        <v>1.5143603133159269</v>
      </c>
      <c r="T72" s="1">
        <f t="shared" si="15"/>
        <v>0.75718015665796345</v>
      </c>
      <c r="U72" s="1">
        <f t="shared" si="16"/>
        <v>2.3759791122715406</v>
      </c>
      <c r="V72" s="1">
        <f t="shared" si="17"/>
        <v>92.95039164490862</v>
      </c>
    </row>
    <row r="73" spans="2:22" x14ac:dyDescent="0.2">
      <c r="B73" s="4">
        <v>64</v>
      </c>
      <c r="C73" s="5" t="s">
        <v>94</v>
      </c>
      <c r="D73" s="5">
        <v>15</v>
      </c>
      <c r="E73" s="5">
        <v>7.2</v>
      </c>
      <c r="F73" s="5">
        <v>0.8</v>
      </c>
      <c r="G73" s="5">
        <v>1</v>
      </c>
      <c r="H73" s="5">
        <v>0.2</v>
      </c>
      <c r="I73" s="5">
        <v>0.4</v>
      </c>
      <c r="J73" s="4">
        <f t="shared" si="9"/>
        <v>0.6</v>
      </c>
      <c r="K73" s="5">
        <v>70</v>
      </c>
      <c r="L73">
        <v>14</v>
      </c>
      <c r="M73" t="s">
        <v>140</v>
      </c>
      <c r="O73" t="str">
        <f t="shared" si="10"/>
        <v>Pesto paleo</v>
      </c>
      <c r="P73" s="1">
        <f t="shared" si="11"/>
        <v>48</v>
      </c>
      <c r="Q73" s="1">
        <f t="shared" si="12"/>
        <v>5.3333333333333339</v>
      </c>
      <c r="R73" s="1">
        <f t="shared" si="13"/>
        <v>6.666666666666667</v>
      </c>
      <c r="S73" s="1">
        <f t="shared" si="14"/>
        <v>1.3333333333333335</v>
      </c>
      <c r="T73" s="1">
        <f t="shared" si="15"/>
        <v>2.666666666666667</v>
      </c>
      <c r="U73" s="1">
        <f t="shared" si="16"/>
        <v>4</v>
      </c>
      <c r="V73" s="1">
        <f t="shared" si="17"/>
        <v>466.66666666666669</v>
      </c>
    </row>
    <row r="74" spans="2:22" x14ac:dyDescent="0.2">
      <c r="B74" s="4">
        <v>65</v>
      </c>
      <c r="C74" s="5" t="s">
        <v>106</v>
      </c>
      <c r="D74" s="5">
        <v>122</v>
      </c>
      <c r="E74" s="5">
        <v>3.7</v>
      </c>
      <c r="F74" s="5">
        <v>2.2999999999999998</v>
      </c>
      <c r="G74" s="5">
        <v>6.8</v>
      </c>
      <c r="H74" s="5">
        <v>3.6</v>
      </c>
      <c r="I74" s="5">
        <v>2.2000000000000002</v>
      </c>
      <c r="J74" s="4">
        <f t="shared" ref="J74:J105" si="18">G74-I74</f>
        <v>4.5999999999999996</v>
      </c>
      <c r="K74" s="5">
        <v>63</v>
      </c>
      <c r="L74">
        <v>6</v>
      </c>
      <c r="M74" t="s">
        <v>140</v>
      </c>
      <c r="O74" t="str">
        <f t="shared" ref="O74:O105" si="19">C74</f>
        <v>Pino vegano</v>
      </c>
      <c r="P74" s="1">
        <f t="shared" ref="P74:P105" si="20">(100/$D74)*E74</f>
        <v>3.0327868852459017</v>
      </c>
      <c r="Q74" s="1">
        <f t="shared" ref="Q74:Q105" si="21">(100/$D74)*F74</f>
        <v>1.8852459016393441</v>
      </c>
      <c r="R74" s="1">
        <f t="shared" ref="R74:R105" si="22">(100/$D74)*G74</f>
        <v>5.5737704918032787</v>
      </c>
      <c r="S74" s="1">
        <f t="shared" ref="S74:S105" si="23">(100/$D74)*H74</f>
        <v>2.9508196721311477</v>
      </c>
      <c r="T74" s="1">
        <f t="shared" ref="T74:T105" si="24">(100/$D74)*I74</f>
        <v>1.8032786885245904</v>
      </c>
      <c r="U74" s="1">
        <f t="shared" ref="U74:U105" si="25">(100/$D74)*J74</f>
        <v>3.7704918032786883</v>
      </c>
      <c r="V74" s="1">
        <f t="shared" ref="V74:V105" si="26">(100/$D74)*K74</f>
        <v>51.639344262295083</v>
      </c>
    </row>
    <row r="75" spans="2:22" x14ac:dyDescent="0.2">
      <c r="B75" s="4">
        <v>66</v>
      </c>
      <c r="C75" s="5" t="s">
        <v>148</v>
      </c>
      <c r="D75" s="5">
        <v>56</v>
      </c>
      <c r="E75" s="5">
        <v>3.5</v>
      </c>
      <c r="F75" s="5">
        <v>3.5</v>
      </c>
      <c r="G75" s="5">
        <v>11</v>
      </c>
      <c r="H75" s="5">
        <v>2.2000000000000002</v>
      </c>
      <c r="I75" s="5">
        <v>4</v>
      </c>
      <c r="J75" s="4">
        <f t="shared" si="18"/>
        <v>7</v>
      </c>
      <c r="K75" s="5">
        <v>77</v>
      </c>
      <c r="M75" t="s">
        <v>141</v>
      </c>
      <c r="O75" t="str">
        <f t="shared" si="19"/>
        <v>Pizza base</v>
      </c>
      <c r="P75" s="1">
        <f t="shared" si="20"/>
        <v>6.25</v>
      </c>
      <c r="Q75" s="1">
        <f t="shared" si="21"/>
        <v>6.25</v>
      </c>
      <c r="R75" s="1">
        <f t="shared" si="22"/>
        <v>19.642857142857142</v>
      </c>
      <c r="S75" s="1">
        <f t="shared" si="23"/>
        <v>3.9285714285714293</v>
      </c>
      <c r="T75" s="1">
        <f t="shared" si="24"/>
        <v>7.1428571428571432</v>
      </c>
      <c r="U75" s="1">
        <f t="shared" si="25"/>
        <v>12.5</v>
      </c>
      <c r="V75" s="1">
        <f t="shared" si="26"/>
        <v>137.5</v>
      </c>
    </row>
    <row r="76" spans="2:22" x14ac:dyDescent="0.2">
      <c r="B76" s="4">
        <v>67</v>
      </c>
      <c r="C76" s="5" t="s">
        <v>131</v>
      </c>
      <c r="D76" s="5">
        <v>239</v>
      </c>
      <c r="E76" s="5">
        <v>37</v>
      </c>
      <c r="F76" s="5">
        <v>24</v>
      </c>
      <c r="G76" s="5">
        <v>3.9</v>
      </c>
      <c r="H76" s="5">
        <v>1.7</v>
      </c>
      <c r="I76" s="5">
        <v>0.8</v>
      </c>
      <c r="J76" s="4">
        <f t="shared" si="18"/>
        <v>3.0999999999999996</v>
      </c>
      <c r="K76" s="5">
        <v>452</v>
      </c>
      <c r="L76">
        <v>6</v>
      </c>
      <c r="M76" t="s">
        <v>140</v>
      </c>
      <c r="O76" t="str">
        <f t="shared" si="19"/>
        <v>Plateada al jugo</v>
      </c>
      <c r="P76" s="1">
        <f t="shared" si="20"/>
        <v>15.481171548117153</v>
      </c>
      <c r="Q76" s="1">
        <f t="shared" si="21"/>
        <v>10.0418410041841</v>
      </c>
      <c r="R76" s="1">
        <f t="shared" si="22"/>
        <v>1.6317991631799162</v>
      </c>
      <c r="S76" s="1">
        <f t="shared" si="23"/>
        <v>0.71129707112970708</v>
      </c>
      <c r="T76" s="1">
        <f t="shared" si="24"/>
        <v>0.33472803347280333</v>
      </c>
      <c r="U76" s="1">
        <f t="shared" si="25"/>
        <v>1.2970711297071127</v>
      </c>
      <c r="V76" s="1">
        <f t="shared" si="26"/>
        <v>189.12133891213389</v>
      </c>
    </row>
    <row r="77" spans="2:22" x14ac:dyDescent="0.2">
      <c r="B77" s="4">
        <v>68</v>
      </c>
      <c r="C77" s="5" t="s">
        <v>122</v>
      </c>
      <c r="D77" s="5">
        <v>209</v>
      </c>
      <c r="E77" s="5">
        <v>14</v>
      </c>
      <c r="F77" s="5">
        <v>15</v>
      </c>
      <c r="G77" s="5">
        <v>6.2</v>
      </c>
      <c r="H77" s="5">
        <v>3.4</v>
      </c>
      <c r="I77" s="5">
        <v>1.5</v>
      </c>
      <c r="J77" s="4">
        <f t="shared" si="18"/>
        <v>4.7</v>
      </c>
      <c r="K77" s="5">
        <v>231</v>
      </c>
      <c r="L77">
        <v>2</v>
      </c>
      <c r="M77" t="s">
        <v>140</v>
      </c>
      <c r="O77" t="str">
        <f t="shared" si="19"/>
        <v>Pollo a la cazadora</v>
      </c>
      <c r="P77" s="1">
        <f t="shared" si="20"/>
        <v>6.6985645933014357</v>
      </c>
      <c r="Q77" s="1">
        <f t="shared" si="21"/>
        <v>7.1770334928229662</v>
      </c>
      <c r="R77" s="1">
        <f t="shared" si="22"/>
        <v>2.9665071770334928</v>
      </c>
      <c r="S77" s="1">
        <f t="shared" si="23"/>
        <v>1.6267942583732058</v>
      </c>
      <c r="T77" s="1">
        <f t="shared" si="24"/>
        <v>0.71770334928229662</v>
      </c>
      <c r="U77" s="1">
        <f t="shared" si="25"/>
        <v>2.2488038277511961</v>
      </c>
      <c r="V77" s="1">
        <f t="shared" si="26"/>
        <v>110.52631578947368</v>
      </c>
    </row>
    <row r="78" spans="2:22" x14ac:dyDescent="0.2">
      <c r="B78" s="4">
        <v>69</v>
      </c>
      <c r="C78" s="5" t="s">
        <v>118</v>
      </c>
      <c r="D78" s="5">
        <v>169</v>
      </c>
      <c r="E78" s="5">
        <v>22</v>
      </c>
      <c r="F78" s="5">
        <v>21</v>
      </c>
      <c r="G78" s="5">
        <v>3.8</v>
      </c>
      <c r="H78" s="5">
        <v>1.8</v>
      </c>
      <c r="I78" s="5">
        <v>0.9</v>
      </c>
      <c r="J78" s="4">
        <f t="shared" si="18"/>
        <v>2.9</v>
      </c>
      <c r="K78" s="5">
        <v>299</v>
      </c>
      <c r="L78">
        <v>10</v>
      </c>
      <c r="M78" t="s">
        <v>140</v>
      </c>
      <c r="O78" t="str">
        <f t="shared" si="19"/>
        <v>Pollo asado al horno</v>
      </c>
      <c r="P78" s="1">
        <f t="shared" si="20"/>
        <v>13.017751479289942</v>
      </c>
      <c r="Q78" s="1">
        <f t="shared" si="21"/>
        <v>12.42603550295858</v>
      </c>
      <c r="R78" s="1">
        <f t="shared" si="22"/>
        <v>2.2485207100591715</v>
      </c>
      <c r="S78" s="1">
        <f t="shared" si="23"/>
        <v>1.0650887573964498</v>
      </c>
      <c r="T78" s="1">
        <f t="shared" si="24"/>
        <v>0.53254437869822491</v>
      </c>
      <c r="U78" s="1">
        <f t="shared" si="25"/>
        <v>1.7159763313609468</v>
      </c>
      <c r="V78" s="1">
        <f t="shared" si="26"/>
        <v>176.92307692307693</v>
      </c>
    </row>
    <row r="79" spans="2:22" x14ac:dyDescent="0.2">
      <c r="B79" s="4">
        <v>70</v>
      </c>
      <c r="C79" s="5" t="s">
        <v>117</v>
      </c>
      <c r="D79" s="5">
        <v>131</v>
      </c>
      <c r="E79" s="5">
        <v>5.0999999999999996</v>
      </c>
      <c r="F79" s="5">
        <v>28</v>
      </c>
      <c r="G79" s="5">
        <v>0.9</v>
      </c>
      <c r="H79" s="5">
        <v>0.1</v>
      </c>
      <c r="I79" s="5">
        <v>0.5</v>
      </c>
      <c r="J79" s="4">
        <f t="shared" si="18"/>
        <v>0.4</v>
      </c>
      <c r="K79" s="5">
        <v>169</v>
      </c>
      <c r="L79">
        <v>6</v>
      </c>
      <c r="M79" t="s">
        <v>140</v>
      </c>
      <c r="O79" t="str">
        <f t="shared" si="19"/>
        <v>Pollo grillado marinado en especias</v>
      </c>
      <c r="P79" s="1">
        <f t="shared" si="20"/>
        <v>3.8931297709923665</v>
      </c>
      <c r="Q79" s="1">
        <f t="shared" si="21"/>
        <v>21.374045801526719</v>
      </c>
      <c r="R79" s="1">
        <f t="shared" si="22"/>
        <v>0.68702290076335881</v>
      </c>
      <c r="S79" s="1">
        <f t="shared" si="23"/>
        <v>7.6335877862595436E-2</v>
      </c>
      <c r="T79" s="1">
        <f t="shared" si="24"/>
        <v>0.38167938931297712</v>
      </c>
      <c r="U79" s="1">
        <f t="shared" si="25"/>
        <v>0.30534351145038174</v>
      </c>
      <c r="V79" s="1">
        <f t="shared" si="26"/>
        <v>129.00763358778627</v>
      </c>
    </row>
    <row r="80" spans="2:22" x14ac:dyDescent="0.2">
      <c r="B80" s="4">
        <v>71</v>
      </c>
      <c r="C80" s="5" t="s">
        <v>168</v>
      </c>
      <c r="D80" s="5">
        <v>98</v>
      </c>
      <c r="E80" s="5">
        <v>5.2</v>
      </c>
      <c r="F80" s="5">
        <v>6.2</v>
      </c>
      <c r="G80" s="5">
        <v>29</v>
      </c>
      <c r="H80" s="5">
        <v>1.6</v>
      </c>
      <c r="I80" s="5">
        <v>4.3</v>
      </c>
      <c r="J80" s="4">
        <f t="shared" si="18"/>
        <v>24.7</v>
      </c>
      <c r="K80" s="5">
        <v>180</v>
      </c>
      <c r="M80" t="s">
        <v>142</v>
      </c>
      <c r="O80" t="str">
        <f t="shared" si="19"/>
        <v>Porridge de amaranto</v>
      </c>
      <c r="P80" s="1">
        <f t="shared" si="20"/>
        <v>5.3061224489795924</v>
      </c>
      <c r="Q80" s="1">
        <f t="shared" si="21"/>
        <v>6.3265306122448983</v>
      </c>
      <c r="R80" s="1">
        <f t="shared" si="22"/>
        <v>29.591836734693878</v>
      </c>
      <c r="S80" s="1">
        <f t="shared" si="23"/>
        <v>1.6326530612244898</v>
      </c>
      <c r="T80" s="1">
        <f t="shared" si="24"/>
        <v>4.3877551020408161</v>
      </c>
      <c r="U80" s="1">
        <f t="shared" si="25"/>
        <v>25.204081632653061</v>
      </c>
      <c r="V80" s="1">
        <f t="shared" si="26"/>
        <v>183.67346938775512</v>
      </c>
    </row>
    <row r="81" spans="2:22" x14ac:dyDescent="0.2">
      <c r="B81" s="4">
        <v>72</v>
      </c>
      <c r="C81" s="5" t="s">
        <v>174</v>
      </c>
      <c r="D81" s="5">
        <v>220</v>
      </c>
      <c r="E81" s="5">
        <v>16</v>
      </c>
      <c r="F81" s="5">
        <v>6.3</v>
      </c>
      <c r="G81" s="5">
        <v>16</v>
      </c>
      <c r="H81" s="5">
        <v>6.4</v>
      </c>
      <c r="I81" s="5">
        <v>7</v>
      </c>
      <c r="J81" s="4">
        <f t="shared" si="18"/>
        <v>9</v>
      </c>
      <c r="K81" s="5">
        <v>213</v>
      </c>
      <c r="M81" t="s">
        <v>142</v>
      </c>
      <c r="O81" t="str">
        <f t="shared" si="19"/>
        <v>Porridge Low Carb</v>
      </c>
      <c r="P81" s="1">
        <f t="shared" si="20"/>
        <v>7.2727272727272725</v>
      </c>
      <c r="Q81" s="1">
        <f t="shared" si="21"/>
        <v>2.8636363636363633</v>
      </c>
      <c r="R81" s="1">
        <f t="shared" si="22"/>
        <v>7.2727272727272725</v>
      </c>
      <c r="S81" s="1">
        <f t="shared" si="23"/>
        <v>2.9090909090909092</v>
      </c>
      <c r="T81" s="1">
        <f t="shared" si="24"/>
        <v>3.1818181818181817</v>
      </c>
      <c r="U81" s="1">
        <f t="shared" si="25"/>
        <v>4.0909090909090908</v>
      </c>
      <c r="V81" s="1">
        <f t="shared" si="26"/>
        <v>96.818181818181813</v>
      </c>
    </row>
    <row r="82" spans="2:22" x14ac:dyDescent="0.2">
      <c r="B82" s="4">
        <v>73</v>
      </c>
      <c r="C82" s="5" t="s">
        <v>172</v>
      </c>
      <c r="D82" s="5">
        <v>249</v>
      </c>
      <c r="E82" s="5">
        <v>16</v>
      </c>
      <c r="F82" s="5">
        <v>6.7</v>
      </c>
      <c r="G82" s="5">
        <v>22</v>
      </c>
      <c r="H82" s="5">
        <v>10</v>
      </c>
      <c r="I82" s="5">
        <v>7.8</v>
      </c>
      <c r="J82" s="4">
        <f t="shared" si="18"/>
        <v>14.2</v>
      </c>
      <c r="K82" s="5">
        <v>239</v>
      </c>
      <c r="M82" t="s">
        <v>141</v>
      </c>
      <c r="O82" t="str">
        <f t="shared" si="19"/>
        <v>Porridge Low Carb con plátano</v>
      </c>
      <c r="P82" s="1">
        <f t="shared" si="20"/>
        <v>6.4257028112449799</v>
      </c>
      <c r="Q82" s="1">
        <f t="shared" si="21"/>
        <v>2.6907630522088355</v>
      </c>
      <c r="R82" s="1">
        <f t="shared" si="22"/>
        <v>8.8353413654618471</v>
      </c>
      <c r="S82" s="1">
        <f t="shared" si="23"/>
        <v>4.0160642570281126</v>
      </c>
      <c r="T82" s="1">
        <f t="shared" si="24"/>
        <v>3.1325301204819276</v>
      </c>
      <c r="U82" s="1">
        <f t="shared" si="25"/>
        <v>5.7028112449799195</v>
      </c>
      <c r="V82" s="1">
        <f t="shared" si="26"/>
        <v>95.98393574297188</v>
      </c>
    </row>
    <row r="83" spans="2:22" x14ac:dyDescent="0.2">
      <c r="B83" s="4">
        <v>74</v>
      </c>
      <c r="C83" s="5" t="s">
        <v>88</v>
      </c>
      <c r="D83" s="5">
        <v>32</v>
      </c>
      <c r="E83" s="5">
        <v>5.8</v>
      </c>
      <c r="F83" s="5">
        <v>1.1000000000000001</v>
      </c>
      <c r="G83" s="5">
        <v>4.5</v>
      </c>
      <c r="H83" s="5">
        <v>2.2999999999999998</v>
      </c>
      <c r="I83" s="5">
        <v>0.3</v>
      </c>
      <c r="J83" s="4">
        <f t="shared" si="18"/>
        <v>4.2</v>
      </c>
      <c r="K83" s="5">
        <v>72</v>
      </c>
      <c r="L83">
        <v>6</v>
      </c>
      <c r="M83" t="s">
        <v>140</v>
      </c>
      <c r="O83" t="str">
        <f t="shared" si="19"/>
        <v>Queso crema vegano</v>
      </c>
      <c r="P83" s="1">
        <f t="shared" si="20"/>
        <v>18.125</v>
      </c>
      <c r="Q83" s="1">
        <f t="shared" si="21"/>
        <v>3.4375000000000004</v>
      </c>
      <c r="R83" s="1">
        <f t="shared" si="22"/>
        <v>14.0625</v>
      </c>
      <c r="S83" s="1">
        <f t="shared" si="23"/>
        <v>7.1874999999999991</v>
      </c>
      <c r="T83" s="1">
        <f t="shared" si="24"/>
        <v>0.9375</v>
      </c>
      <c r="U83" s="1">
        <f t="shared" si="25"/>
        <v>13.125</v>
      </c>
      <c r="V83" s="1">
        <f t="shared" si="26"/>
        <v>225</v>
      </c>
    </row>
    <row r="84" spans="2:22" x14ac:dyDescent="0.2">
      <c r="B84" s="4">
        <v>75</v>
      </c>
      <c r="C84" s="5" t="s">
        <v>87</v>
      </c>
      <c r="D84" s="5">
        <v>67</v>
      </c>
      <c r="E84" s="5">
        <v>14</v>
      </c>
      <c r="F84" s="5">
        <v>3.3</v>
      </c>
      <c r="G84" s="5">
        <v>1.8</v>
      </c>
      <c r="H84" s="5"/>
      <c r="I84" s="5"/>
      <c r="J84" s="4">
        <f t="shared" si="18"/>
        <v>1.8</v>
      </c>
      <c r="K84" s="5">
        <v>135</v>
      </c>
      <c r="L84">
        <v>4</v>
      </c>
      <c r="M84" t="s">
        <v>140</v>
      </c>
      <c r="O84" t="str">
        <f t="shared" si="19"/>
        <v>Queso fresco vegano</v>
      </c>
      <c r="P84" s="1">
        <f t="shared" si="20"/>
        <v>20.895522388059703</v>
      </c>
      <c r="Q84" s="1">
        <f t="shared" si="21"/>
        <v>4.9253731343283587</v>
      </c>
      <c r="R84" s="1">
        <f t="shared" si="22"/>
        <v>2.6865671641791047</v>
      </c>
      <c r="S84" s="1">
        <f t="shared" si="23"/>
        <v>0</v>
      </c>
      <c r="T84" s="1">
        <f t="shared" si="24"/>
        <v>0</v>
      </c>
      <c r="U84" s="1">
        <f t="shared" si="25"/>
        <v>2.6865671641791047</v>
      </c>
      <c r="V84" s="1">
        <f t="shared" si="26"/>
        <v>201.49253731343285</v>
      </c>
    </row>
    <row r="85" spans="2:22" x14ac:dyDescent="0.2">
      <c r="B85" s="4">
        <v>76</v>
      </c>
      <c r="C85" s="5" t="s">
        <v>86</v>
      </c>
      <c r="D85" s="5">
        <v>25</v>
      </c>
      <c r="E85" s="5">
        <v>7.7</v>
      </c>
      <c r="F85" s="5">
        <v>7.7</v>
      </c>
      <c r="G85" s="5">
        <v>6.5</v>
      </c>
      <c r="H85" s="5">
        <v>0.3</v>
      </c>
      <c r="I85" s="5">
        <v>4</v>
      </c>
      <c r="J85" s="4">
        <f t="shared" si="18"/>
        <v>2.5</v>
      </c>
      <c r="K85" s="5">
        <v>113</v>
      </c>
      <c r="L85">
        <v>2</v>
      </c>
      <c r="M85" t="s">
        <v>140</v>
      </c>
      <c r="O85" t="str">
        <f t="shared" si="19"/>
        <v>Queso parmesano vegano</v>
      </c>
      <c r="P85" s="1">
        <f t="shared" si="20"/>
        <v>30.8</v>
      </c>
      <c r="Q85" s="1">
        <f t="shared" si="21"/>
        <v>30.8</v>
      </c>
      <c r="R85" s="1">
        <f t="shared" si="22"/>
        <v>26</v>
      </c>
      <c r="S85" s="1">
        <f t="shared" si="23"/>
        <v>1.2</v>
      </c>
      <c r="T85" s="1">
        <f t="shared" si="24"/>
        <v>16</v>
      </c>
      <c r="U85" s="1">
        <f t="shared" si="25"/>
        <v>10</v>
      </c>
      <c r="V85" s="1">
        <f t="shared" si="26"/>
        <v>452</v>
      </c>
    </row>
    <row r="86" spans="2:22" x14ac:dyDescent="0.2">
      <c r="B86" s="4">
        <v>77</v>
      </c>
      <c r="C86" s="5" t="s">
        <v>217</v>
      </c>
      <c r="D86" s="5">
        <v>69</v>
      </c>
      <c r="E86" s="5">
        <v>14</v>
      </c>
      <c r="F86" s="5">
        <v>6.6</v>
      </c>
      <c r="G86" s="5">
        <v>17</v>
      </c>
      <c r="H86" s="5">
        <v>1.8</v>
      </c>
      <c r="I86" s="5">
        <v>6.4</v>
      </c>
      <c r="J86" s="4">
        <f t="shared" si="18"/>
        <v>10.6</v>
      </c>
      <c r="K86" s="5">
        <v>204</v>
      </c>
      <c r="M86" t="s">
        <v>141</v>
      </c>
      <c r="O86" t="str">
        <f t="shared" si="19"/>
        <v>Quinoa Bread</v>
      </c>
      <c r="P86" s="1">
        <f t="shared" si="20"/>
        <v>20.289855072463769</v>
      </c>
      <c r="Q86" s="1">
        <f t="shared" si="21"/>
        <v>9.5652173913043477</v>
      </c>
      <c r="R86" s="1">
        <f t="shared" si="22"/>
        <v>24.637681159420289</v>
      </c>
      <c r="S86" s="1">
        <f t="shared" si="23"/>
        <v>2.6086956521739131</v>
      </c>
      <c r="T86" s="1">
        <f t="shared" si="24"/>
        <v>9.27536231884058</v>
      </c>
      <c r="U86" s="1">
        <f t="shared" si="25"/>
        <v>15.362318840579709</v>
      </c>
      <c r="V86" s="1">
        <f t="shared" si="26"/>
        <v>295.6521739130435</v>
      </c>
    </row>
    <row r="87" spans="2:22" x14ac:dyDescent="0.2">
      <c r="B87" s="4">
        <v>78</v>
      </c>
      <c r="C87" s="5" t="s">
        <v>105</v>
      </c>
      <c r="D87" s="5">
        <v>270</v>
      </c>
      <c r="E87" s="5">
        <v>1.9</v>
      </c>
      <c r="F87" s="5">
        <v>2.8</v>
      </c>
      <c r="G87" s="5">
        <v>13</v>
      </c>
      <c r="H87" s="5">
        <v>8.3000000000000007</v>
      </c>
      <c r="I87" s="5">
        <v>5.5</v>
      </c>
      <c r="J87" s="4">
        <f t="shared" si="18"/>
        <v>7.5</v>
      </c>
      <c r="K87" s="5">
        <v>72</v>
      </c>
      <c r="L87">
        <v>8</v>
      </c>
      <c r="M87" t="s">
        <v>141</v>
      </c>
      <c r="O87" t="str">
        <f t="shared" si="19"/>
        <v>Ratatouille</v>
      </c>
      <c r="P87" s="1">
        <f t="shared" si="20"/>
        <v>0.70370370370370361</v>
      </c>
      <c r="Q87" s="1">
        <f t="shared" si="21"/>
        <v>1.037037037037037</v>
      </c>
      <c r="R87" s="1">
        <f t="shared" si="22"/>
        <v>4.8148148148148149</v>
      </c>
      <c r="S87" s="1">
        <f t="shared" si="23"/>
        <v>3.074074074074074</v>
      </c>
      <c r="T87" s="1">
        <f t="shared" si="24"/>
        <v>2.0370370370370368</v>
      </c>
      <c r="U87" s="1">
        <f t="shared" si="25"/>
        <v>2.7777777777777777</v>
      </c>
      <c r="V87" s="1">
        <f t="shared" si="26"/>
        <v>26.666666666666664</v>
      </c>
    </row>
    <row r="88" spans="2:22" x14ac:dyDescent="0.2">
      <c r="B88" s="4">
        <v>79</v>
      </c>
      <c r="C88" s="5" t="s">
        <v>100</v>
      </c>
      <c r="D88" s="5">
        <v>155</v>
      </c>
      <c r="E88" s="5">
        <v>14</v>
      </c>
      <c r="F88" s="5">
        <v>18</v>
      </c>
      <c r="G88" s="5">
        <v>8.3000000000000007</v>
      </c>
      <c r="H88" s="5">
        <v>0.5</v>
      </c>
      <c r="I88" s="5">
        <v>1.1000000000000001</v>
      </c>
      <c r="J88" s="4">
        <f t="shared" si="18"/>
        <v>7.2000000000000011</v>
      </c>
      <c r="K88" s="5">
        <v>227</v>
      </c>
      <c r="L88">
        <v>6</v>
      </c>
      <c r="M88" t="s">
        <v>141</v>
      </c>
      <c r="O88" t="str">
        <f t="shared" si="19"/>
        <v>Ricotta asada</v>
      </c>
      <c r="P88" s="1">
        <f t="shared" si="20"/>
        <v>9.0322580645161281</v>
      </c>
      <c r="Q88" s="1">
        <f t="shared" si="21"/>
        <v>11.612903225806452</v>
      </c>
      <c r="R88" s="1">
        <f t="shared" si="22"/>
        <v>5.3548387096774199</v>
      </c>
      <c r="S88" s="1">
        <f t="shared" si="23"/>
        <v>0.32258064516129031</v>
      </c>
      <c r="T88" s="1">
        <f t="shared" si="24"/>
        <v>0.70967741935483875</v>
      </c>
      <c r="U88" s="1">
        <f t="shared" si="25"/>
        <v>4.645161290322581</v>
      </c>
      <c r="V88" s="1">
        <f t="shared" si="26"/>
        <v>146.45161290322579</v>
      </c>
    </row>
    <row r="89" spans="2:22" x14ac:dyDescent="0.2">
      <c r="B89" s="4">
        <v>80</v>
      </c>
      <c r="C89" s="5" t="s">
        <v>208</v>
      </c>
      <c r="D89" s="5">
        <v>196</v>
      </c>
      <c r="E89" s="5">
        <v>19</v>
      </c>
      <c r="F89" s="5">
        <v>31</v>
      </c>
      <c r="G89" s="5">
        <v>2.8</v>
      </c>
      <c r="H89" s="5">
        <v>1.2</v>
      </c>
      <c r="I89" s="5">
        <v>0.8</v>
      </c>
      <c r="J89" s="4">
        <f t="shared" si="18"/>
        <v>1.9999999999999998</v>
      </c>
      <c r="K89" s="5">
        <v>313</v>
      </c>
      <c r="L89">
        <v>8</v>
      </c>
      <c r="M89" t="s">
        <v>142</v>
      </c>
      <c r="O89" t="str">
        <f t="shared" si="19"/>
        <v>Roast beef al horno (sin papas)</v>
      </c>
      <c r="P89" s="1">
        <f t="shared" si="20"/>
        <v>9.6938775510204085</v>
      </c>
      <c r="Q89" s="1">
        <f t="shared" si="21"/>
        <v>15.816326530612246</v>
      </c>
      <c r="R89" s="1">
        <f t="shared" si="22"/>
        <v>1.4285714285714286</v>
      </c>
      <c r="S89" s="1">
        <f t="shared" si="23"/>
        <v>0.61224489795918369</v>
      </c>
      <c r="T89" s="1">
        <f t="shared" si="24"/>
        <v>0.40816326530612246</v>
      </c>
      <c r="U89" s="1">
        <f t="shared" si="25"/>
        <v>1.0204081632653059</v>
      </c>
      <c r="V89" s="1">
        <f t="shared" si="26"/>
        <v>159.69387755102042</v>
      </c>
    </row>
    <row r="90" spans="2:22" x14ac:dyDescent="0.2">
      <c r="B90" s="4">
        <v>81</v>
      </c>
      <c r="C90" s="5" t="s">
        <v>99</v>
      </c>
      <c r="D90" s="5">
        <v>222</v>
      </c>
      <c r="E90" s="5">
        <v>16</v>
      </c>
      <c r="F90" s="5">
        <v>15</v>
      </c>
      <c r="G90" s="5">
        <v>5.7</v>
      </c>
      <c r="H90" s="5">
        <v>2.4</v>
      </c>
      <c r="I90" s="5">
        <v>1.9</v>
      </c>
      <c r="J90" s="4">
        <f t="shared" si="18"/>
        <v>3.8000000000000003</v>
      </c>
      <c r="K90" s="5">
        <v>227</v>
      </c>
      <c r="L90">
        <v>2</v>
      </c>
      <c r="M90" t="s">
        <v>141</v>
      </c>
      <c r="O90" t="str">
        <f t="shared" si="19"/>
        <v>Rollitos de huevo y espárrago</v>
      </c>
      <c r="P90" s="1">
        <f t="shared" si="20"/>
        <v>7.2072072072072073</v>
      </c>
      <c r="Q90" s="1">
        <f t="shared" si="21"/>
        <v>6.756756756756757</v>
      </c>
      <c r="R90" s="1">
        <f t="shared" si="22"/>
        <v>2.5675675675675675</v>
      </c>
      <c r="S90" s="1">
        <f t="shared" si="23"/>
        <v>1.0810810810810811</v>
      </c>
      <c r="T90" s="1">
        <f t="shared" si="24"/>
        <v>0.85585585585585577</v>
      </c>
      <c r="U90" s="1">
        <f t="shared" si="25"/>
        <v>1.7117117117117118</v>
      </c>
      <c r="V90" s="1">
        <f t="shared" si="26"/>
        <v>102.25225225225225</v>
      </c>
    </row>
    <row r="91" spans="2:22" x14ac:dyDescent="0.2">
      <c r="B91" s="4">
        <v>82</v>
      </c>
      <c r="C91" s="5" t="s">
        <v>104</v>
      </c>
      <c r="D91" s="5">
        <v>148</v>
      </c>
      <c r="E91" s="5">
        <v>19</v>
      </c>
      <c r="F91" s="5">
        <v>3.4</v>
      </c>
      <c r="G91" s="5">
        <v>17</v>
      </c>
      <c r="H91" s="5">
        <v>8.4</v>
      </c>
      <c r="I91" s="5">
        <v>2.2000000000000002</v>
      </c>
      <c r="J91" s="4">
        <f t="shared" si="18"/>
        <v>14.8</v>
      </c>
      <c r="K91" s="5">
        <v>241</v>
      </c>
      <c r="L91">
        <v>6</v>
      </c>
      <c r="M91" t="s">
        <v>142</v>
      </c>
      <c r="O91" t="str">
        <f t="shared" si="19"/>
        <v>Rolls de berenjena y queso crema</v>
      </c>
      <c r="P91" s="1">
        <f t="shared" si="20"/>
        <v>12.837837837837837</v>
      </c>
      <c r="Q91" s="1">
        <f t="shared" si="21"/>
        <v>2.2972972972972974</v>
      </c>
      <c r="R91" s="1">
        <f t="shared" si="22"/>
        <v>11.486486486486486</v>
      </c>
      <c r="S91" s="1">
        <f t="shared" si="23"/>
        <v>5.6756756756756754</v>
      </c>
      <c r="T91" s="1">
        <f t="shared" si="24"/>
        <v>1.4864864864864866</v>
      </c>
      <c r="U91" s="1">
        <f t="shared" si="25"/>
        <v>10</v>
      </c>
      <c r="V91" s="1">
        <f t="shared" si="26"/>
        <v>162.83783783783784</v>
      </c>
    </row>
    <row r="92" spans="2:22" x14ac:dyDescent="0.2">
      <c r="B92" s="4">
        <v>83</v>
      </c>
      <c r="C92" s="5" t="s">
        <v>93</v>
      </c>
      <c r="D92" s="5">
        <v>42</v>
      </c>
      <c r="E92" s="5">
        <v>7.4</v>
      </c>
      <c r="F92" s="5">
        <v>2.7</v>
      </c>
      <c r="G92" s="5">
        <v>4.7</v>
      </c>
      <c r="H92" s="5">
        <v>0.9</v>
      </c>
      <c r="I92" s="5">
        <v>1.4</v>
      </c>
      <c r="J92" s="4">
        <f t="shared" si="18"/>
        <v>3.3000000000000003</v>
      </c>
      <c r="K92" s="5">
        <v>90</v>
      </c>
      <c r="L92">
        <v>5</v>
      </c>
      <c r="M92" t="s">
        <v>140</v>
      </c>
      <c r="O92" t="str">
        <f t="shared" si="19"/>
        <v>Salsa babaganoush</v>
      </c>
      <c r="P92" s="1">
        <f t="shared" si="20"/>
        <v>17.61904761904762</v>
      </c>
      <c r="Q92" s="1">
        <f t="shared" si="21"/>
        <v>6.4285714285714288</v>
      </c>
      <c r="R92" s="1">
        <f t="shared" si="22"/>
        <v>11.190476190476192</v>
      </c>
      <c r="S92" s="1">
        <f t="shared" si="23"/>
        <v>2.1428571428571428</v>
      </c>
      <c r="T92" s="1">
        <f t="shared" si="24"/>
        <v>3.333333333333333</v>
      </c>
      <c r="U92" s="1">
        <f t="shared" si="25"/>
        <v>7.8571428571428577</v>
      </c>
      <c r="V92" s="1">
        <f t="shared" si="26"/>
        <v>214.28571428571428</v>
      </c>
    </row>
    <row r="93" spans="2:22" x14ac:dyDescent="0.2">
      <c r="B93" s="4">
        <v>84</v>
      </c>
      <c r="C93" s="5" t="s">
        <v>92</v>
      </c>
      <c r="D93" s="5">
        <v>56</v>
      </c>
      <c r="E93" s="5">
        <v>6.4</v>
      </c>
      <c r="F93" s="5">
        <v>2.2999999999999998</v>
      </c>
      <c r="G93" s="5">
        <v>5.3</v>
      </c>
      <c r="H93" s="5">
        <v>1</v>
      </c>
      <c r="I93" s="5">
        <v>0.6</v>
      </c>
      <c r="J93" s="4">
        <f t="shared" si="18"/>
        <v>4.7</v>
      </c>
      <c r="K93" s="5">
        <v>83</v>
      </c>
      <c r="L93">
        <v>10</v>
      </c>
      <c r="M93" t="s">
        <v>141</v>
      </c>
      <c r="O93" t="str">
        <f t="shared" si="19"/>
        <v>Salsa TZATZIKI</v>
      </c>
      <c r="P93" s="1">
        <f t="shared" si="20"/>
        <v>11.428571428571431</v>
      </c>
      <c r="Q93" s="1">
        <f t="shared" si="21"/>
        <v>4.1071428571428568</v>
      </c>
      <c r="R93" s="1">
        <f t="shared" si="22"/>
        <v>9.4642857142857153</v>
      </c>
      <c r="S93" s="1">
        <f t="shared" si="23"/>
        <v>1.7857142857142858</v>
      </c>
      <c r="T93" s="1">
        <f t="shared" si="24"/>
        <v>1.0714285714285714</v>
      </c>
      <c r="U93" s="1">
        <f t="shared" si="25"/>
        <v>8.3928571428571441</v>
      </c>
      <c r="V93" s="1">
        <f t="shared" si="26"/>
        <v>148.21428571428572</v>
      </c>
    </row>
    <row r="94" spans="2:22" x14ac:dyDescent="0.2">
      <c r="B94" s="4">
        <v>85</v>
      </c>
      <c r="C94" s="5" t="s">
        <v>130</v>
      </c>
      <c r="D94" s="5">
        <v>238</v>
      </c>
      <c r="E94" s="5">
        <v>39</v>
      </c>
      <c r="F94" s="5">
        <v>24</v>
      </c>
      <c r="G94" s="5">
        <v>16</v>
      </c>
      <c r="H94" s="5">
        <v>3.8</v>
      </c>
      <c r="I94" s="5">
        <v>3.6</v>
      </c>
      <c r="J94" s="4">
        <f t="shared" si="18"/>
        <v>12.4</v>
      </c>
      <c r="K94" s="5">
        <v>498</v>
      </c>
      <c r="L94">
        <v>6</v>
      </c>
      <c r="M94" t="s">
        <v>140</v>
      </c>
      <c r="O94" t="str">
        <f t="shared" si="19"/>
        <v>Salteado de carne con verduras y salsa de tahini</v>
      </c>
      <c r="P94" s="1">
        <f t="shared" si="20"/>
        <v>16.386554621848738</v>
      </c>
      <c r="Q94" s="1">
        <f t="shared" si="21"/>
        <v>10.084033613445378</v>
      </c>
      <c r="R94" s="1">
        <f t="shared" si="22"/>
        <v>6.7226890756302522</v>
      </c>
      <c r="S94" s="1">
        <f t="shared" si="23"/>
        <v>1.5966386554621848</v>
      </c>
      <c r="T94" s="1">
        <f t="shared" si="24"/>
        <v>1.5126050420168067</v>
      </c>
      <c r="U94" s="1">
        <f t="shared" si="25"/>
        <v>5.2100840336134455</v>
      </c>
      <c r="V94" s="1">
        <f t="shared" si="26"/>
        <v>209.24369747899161</v>
      </c>
    </row>
    <row r="95" spans="2:22" x14ac:dyDescent="0.2">
      <c r="B95" s="4">
        <v>86</v>
      </c>
      <c r="C95" s="5" t="s">
        <v>116</v>
      </c>
      <c r="D95" s="5">
        <v>295</v>
      </c>
      <c r="E95" s="5">
        <v>17</v>
      </c>
      <c r="F95" s="5">
        <v>33</v>
      </c>
      <c r="G95" s="5">
        <v>13</v>
      </c>
      <c r="H95" s="5">
        <v>4.0999999999999996</v>
      </c>
      <c r="I95" s="5">
        <v>4.5999999999999996</v>
      </c>
      <c r="J95" s="4">
        <f t="shared" si="18"/>
        <v>8.4</v>
      </c>
      <c r="K95" s="5">
        <v>332</v>
      </c>
      <c r="L95">
        <v>12</v>
      </c>
      <c r="M95" t="s">
        <v>142</v>
      </c>
      <c r="O95" t="str">
        <f t="shared" si="19"/>
        <v>Salteado de pollo con verduras</v>
      </c>
      <c r="P95" s="1">
        <f t="shared" si="20"/>
        <v>5.7627118644067794</v>
      </c>
      <c r="Q95" s="1">
        <f t="shared" si="21"/>
        <v>11.1864406779661</v>
      </c>
      <c r="R95" s="1">
        <f t="shared" si="22"/>
        <v>4.406779661016949</v>
      </c>
      <c r="S95" s="1">
        <f t="shared" si="23"/>
        <v>1.3898305084745761</v>
      </c>
      <c r="T95" s="1">
        <f t="shared" si="24"/>
        <v>1.5593220338983049</v>
      </c>
      <c r="U95" s="1">
        <f t="shared" si="25"/>
        <v>2.847457627118644</v>
      </c>
      <c r="V95" s="1">
        <f t="shared" si="26"/>
        <v>112.54237288135593</v>
      </c>
    </row>
    <row r="96" spans="2:22" x14ac:dyDescent="0.2">
      <c r="B96" s="4">
        <v>87</v>
      </c>
      <c r="C96" s="5" t="s">
        <v>137</v>
      </c>
      <c r="D96" s="5">
        <v>338</v>
      </c>
      <c r="E96" s="5">
        <v>11</v>
      </c>
      <c r="F96" s="5">
        <v>15</v>
      </c>
      <c r="G96" s="5">
        <v>13</v>
      </c>
      <c r="H96" s="5">
        <v>7.2</v>
      </c>
      <c r="I96" s="5">
        <v>3.5</v>
      </c>
      <c r="J96" s="4">
        <f t="shared" si="18"/>
        <v>9.5</v>
      </c>
      <c r="K96" s="5">
        <v>210</v>
      </c>
      <c r="L96">
        <v>20</v>
      </c>
      <c r="M96" t="s">
        <v>140</v>
      </c>
      <c r="O96" t="str">
        <f t="shared" si="19"/>
        <v>Shakshuka</v>
      </c>
      <c r="P96" s="1">
        <f t="shared" si="20"/>
        <v>3.2544378698224854</v>
      </c>
      <c r="Q96" s="1">
        <f t="shared" si="21"/>
        <v>4.4378698224852071</v>
      </c>
      <c r="R96" s="1">
        <f t="shared" si="22"/>
        <v>3.8461538461538463</v>
      </c>
      <c r="S96" s="1">
        <f t="shared" si="23"/>
        <v>2.1301775147928996</v>
      </c>
      <c r="T96" s="1">
        <f t="shared" si="24"/>
        <v>1.0355029585798816</v>
      </c>
      <c r="U96" s="1">
        <f t="shared" si="25"/>
        <v>2.8106508875739644</v>
      </c>
      <c r="V96" s="1">
        <f t="shared" si="26"/>
        <v>62.130177514792905</v>
      </c>
    </row>
    <row r="97" spans="2:22" x14ac:dyDescent="0.2">
      <c r="B97" s="4">
        <v>88</v>
      </c>
      <c r="C97" s="5" t="s">
        <v>158</v>
      </c>
      <c r="D97" s="5">
        <v>289</v>
      </c>
      <c r="E97" s="5">
        <v>4.0999999999999996</v>
      </c>
      <c r="F97" s="5">
        <v>5.5</v>
      </c>
      <c r="G97" s="5">
        <v>34</v>
      </c>
      <c r="H97" s="5">
        <v>22</v>
      </c>
      <c r="I97" s="5">
        <v>9.3000000000000007</v>
      </c>
      <c r="J97" s="4">
        <f t="shared" si="18"/>
        <v>24.7</v>
      </c>
      <c r="K97" s="5">
        <v>182</v>
      </c>
      <c r="M97" t="s">
        <v>141</v>
      </c>
      <c r="O97" t="str">
        <f t="shared" si="19"/>
        <v>Smoothie bowl berries</v>
      </c>
      <c r="P97" s="1">
        <f t="shared" si="20"/>
        <v>1.4186851211072662</v>
      </c>
      <c r="Q97" s="1">
        <f t="shared" si="21"/>
        <v>1.9031141868512109</v>
      </c>
      <c r="R97" s="1">
        <f t="shared" si="22"/>
        <v>11.76470588235294</v>
      </c>
      <c r="S97" s="1">
        <f t="shared" si="23"/>
        <v>7.6124567474048437</v>
      </c>
      <c r="T97" s="1">
        <f t="shared" si="24"/>
        <v>3.2179930795847751</v>
      </c>
      <c r="U97" s="1">
        <f t="shared" si="25"/>
        <v>8.546712802768166</v>
      </c>
      <c r="V97" s="1">
        <f t="shared" si="26"/>
        <v>62.975778546712796</v>
      </c>
    </row>
    <row r="98" spans="2:22" x14ac:dyDescent="0.2">
      <c r="B98" s="4">
        <v>89</v>
      </c>
      <c r="C98" s="5" t="s">
        <v>135</v>
      </c>
      <c r="D98" s="5">
        <v>169</v>
      </c>
      <c r="E98" s="5">
        <v>7.1</v>
      </c>
      <c r="F98" s="5">
        <v>0.9</v>
      </c>
      <c r="G98" s="5">
        <v>15</v>
      </c>
      <c r="H98" s="5">
        <v>8.3000000000000007</v>
      </c>
      <c r="I98" s="5">
        <v>3.2</v>
      </c>
      <c r="J98" s="4">
        <f t="shared" si="18"/>
        <v>11.8</v>
      </c>
      <c r="K98" s="5">
        <v>121</v>
      </c>
      <c r="L98">
        <v>6</v>
      </c>
      <c r="M98" t="s">
        <v>141</v>
      </c>
      <c r="O98" t="str">
        <f t="shared" si="19"/>
        <v>Smoothie de berries</v>
      </c>
      <c r="P98" s="1">
        <f t="shared" si="20"/>
        <v>4.2011834319526624</v>
      </c>
      <c r="Q98" s="1">
        <f t="shared" si="21"/>
        <v>0.53254437869822491</v>
      </c>
      <c r="R98" s="1">
        <f t="shared" si="22"/>
        <v>8.8757396449704142</v>
      </c>
      <c r="S98" s="1">
        <f t="shared" si="23"/>
        <v>4.9112426035502965</v>
      </c>
      <c r="T98" s="1">
        <f t="shared" si="24"/>
        <v>1.8934911242603552</v>
      </c>
      <c r="U98" s="1">
        <f t="shared" si="25"/>
        <v>6.9822485207100602</v>
      </c>
      <c r="V98" s="1">
        <f t="shared" si="26"/>
        <v>71.597633136094672</v>
      </c>
    </row>
    <row r="99" spans="2:22" x14ac:dyDescent="0.2">
      <c r="B99" s="4">
        <v>90</v>
      </c>
      <c r="C99" s="5" t="s">
        <v>69</v>
      </c>
      <c r="D99" s="5">
        <v>299</v>
      </c>
      <c r="E99" s="5">
        <v>23</v>
      </c>
      <c r="F99" s="5">
        <v>9.6999999999999993</v>
      </c>
      <c r="G99" s="5">
        <v>25</v>
      </c>
      <c r="H99" s="5">
        <v>7.9</v>
      </c>
      <c r="I99" s="5">
        <v>12</v>
      </c>
      <c r="J99" s="4">
        <f t="shared" si="18"/>
        <v>13</v>
      </c>
      <c r="K99" s="5">
        <v>318</v>
      </c>
      <c r="L99">
        <v>8</v>
      </c>
      <c r="M99" t="s">
        <v>142</v>
      </c>
      <c r="O99" t="str">
        <f t="shared" si="19"/>
        <v>Smoothie energético</v>
      </c>
      <c r="P99" s="1">
        <f t="shared" si="20"/>
        <v>7.6923076923076925</v>
      </c>
      <c r="Q99" s="1">
        <f t="shared" si="21"/>
        <v>3.2441471571906351</v>
      </c>
      <c r="R99" s="1">
        <f t="shared" si="22"/>
        <v>8.3612040133779271</v>
      </c>
      <c r="S99" s="1">
        <f t="shared" si="23"/>
        <v>2.6421404682274248</v>
      </c>
      <c r="T99" s="1">
        <f t="shared" si="24"/>
        <v>4.0133779264214047</v>
      </c>
      <c r="U99" s="1">
        <f t="shared" si="25"/>
        <v>4.3478260869565215</v>
      </c>
      <c r="V99" s="1">
        <f t="shared" si="26"/>
        <v>106.35451505016722</v>
      </c>
    </row>
    <row r="100" spans="2:22" x14ac:dyDescent="0.2">
      <c r="B100" s="4">
        <v>91</v>
      </c>
      <c r="C100" s="5" t="s">
        <v>71</v>
      </c>
      <c r="D100" s="5">
        <v>162</v>
      </c>
      <c r="E100" s="5">
        <v>7.6</v>
      </c>
      <c r="F100" s="5">
        <v>2.1</v>
      </c>
      <c r="G100" s="5">
        <v>12</v>
      </c>
      <c r="H100" s="5">
        <v>4.2</v>
      </c>
      <c r="I100" s="5">
        <v>4.8</v>
      </c>
      <c r="J100" s="4">
        <f t="shared" si="18"/>
        <v>7.2</v>
      </c>
      <c r="K100" s="5">
        <v>114</v>
      </c>
      <c r="L100">
        <v>14</v>
      </c>
      <c r="M100" t="s">
        <v>140</v>
      </c>
      <c r="O100" t="str">
        <f t="shared" si="19"/>
        <v>Smoothie verde</v>
      </c>
      <c r="P100" s="1">
        <f t="shared" si="20"/>
        <v>4.6913580246913575</v>
      </c>
      <c r="Q100" s="1">
        <f t="shared" si="21"/>
        <v>1.2962962962962963</v>
      </c>
      <c r="R100" s="1">
        <f t="shared" si="22"/>
        <v>7.4074074074074066</v>
      </c>
      <c r="S100" s="1">
        <f t="shared" si="23"/>
        <v>2.5925925925925926</v>
      </c>
      <c r="T100" s="1">
        <f t="shared" si="24"/>
        <v>2.9629629629629628</v>
      </c>
      <c r="U100" s="1">
        <f t="shared" si="25"/>
        <v>4.4444444444444446</v>
      </c>
      <c r="V100" s="1">
        <f t="shared" si="26"/>
        <v>70.370370370370367</v>
      </c>
    </row>
    <row r="101" spans="2:22" x14ac:dyDescent="0.2">
      <c r="B101" s="4">
        <v>92</v>
      </c>
      <c r="C101" s="5" t="s">
        <v>70</v>
      </c>
      <c r="D101" s="5">
        <v>268</v>
      </c>
      <c r="E101" s="5">
        <v>0.8</v>
      </c>
      <c r="F101" s="5">
        <v>2.2999999999999998</v>
      </c>
      <c r="G101" s="5">
        <v>19</v>
      </c>
      <c r="H101" s="5">
        <v>12</v>
      </c>
      <c r="I101" s="5">
        <v>4.4000000000000004</v>
      </c>
      <c r="J101" s="4">
        <f t="shared" si="18"/>
        <v>14.6</v>
      </c>
      <c r="K101" s="5">
        <v>84</v>
      </c>
      <c r="L101">
        <v>14</v>
      </c>
      <c r="M101" t="s">
        <v>140</v>
      </c>
      <c r="O101" t="str">
        <f t="shared" si="19"/>
        <v>Smoothie verde de kiwi</v>
      </c>
      <c r="P101" s="1">
        <f t="shared" si="20"/>
        <v>0.29850746268656719</v>
      </c>
      <c r="Q101" s="1">
        <f t="shared" si="21"/>
        <v>0.85820895522388063</v>
      </c>
      <c r="R101" s="1">
        <f t="shared" si="22"/>
        <v>7.0895522388059709</v>
      </c>
      <c r="S101" s="1">
        <f t="shared" si="23"/>
        <v>4.477611940298508</v>
      </c>
      <c r="T101" s="1">
        <f t="shared" si="24"/>
        <v>1.6417910447761197</v>
      </c>
      <c r="U101" s="1">
        <f t="shared" si="25"/>
        <v>5.4477611940298507</v>
      </c>
      <c r="V101" s="1">
        <f t="shared" si="26"/>
        <v>31.343283582089555</v>
      </c>
    </row>
    <row r="102" spans="2:22" x14ac:dyDescent="0.2">
      <c r="B102" s="4">
        <v>93</v>
      </c>
      <c r="C102" s="5" t="s">
        <v>95</v>
      </c>
      <c r="D102" s="5">
        <v>29</v>
      </c>
      <c r="E102" s="5">
        <v>7.1</v>
      </c>
      <c r="F102" s="5">
        <v>3.1</v>
      </c>
      <c r="G102" s="5">
        <v>4.9000000000000004</v>
      </c>
      <c r="H102" s="5">
        <v>0.3</v>
      </c>
      <c r="I102" s="5">
        <v>4.5999999999999996</v>
      </c>
      <c r="J102" s="4">
        <f t="shared" si="18"/>
        <v>0.30000000000000071</v>
      </c>
      <c r="K102" s="5">
        <v>90</v>
      </c>
      <c r="L102">
        <v>6</v>
      </c>
      <c r="M102" t="s">
        <v>141</v>
      </c>
      <c r="O102" t="str">
        <f t="shared" si="19"/>
        <v>Snacks de linaza</v>
      </c>
      <c r="P102" s="1">
        <f t="shared" si="20"/>
        <v>24.482758620689651</v>
      </c>
      <c r="Q102" s="1">
        <f t="shared" si="21"/>
        <v>10.689655172413794</v>
      </c>
      <c r="R102" s="1">
        <f t="shared" si="22"/>
        <v>16.896551724137932</v>
      </c>
      <c r="S102" s="1">
        <f t="shared" si="23"/>
        <v>1.0344827586206895</v>
      </c>
      <c r="T102" s="1">
        <f t="shared" si="24"/>
        <v>15.862068965517238</v>
      </c>
      <c r="U102" s="1">
        <f t="shared" si="25"/>
        <v>1.0344827586206919</v>
      </c>
      <c r="V102" s="1">
        <f t="shared" si="26"/>
        <v>310.34482758620686</v>
      </c>
    </row>
    <row r="103" spans="2:22" x14ac:dyDescent="0.2">
      <c r="B103" s="4">
        <v>94</v>
      </c>
      <c r="C103" s="5" t="s">
        <v>151</v>
      </c>
      <c r="D103" s="5">
        <v>106</v>
      </c>
      <c r="E103" s="5">
        <v>1.3</v>
      </c>
      <c r="F103" s="5">
        <v>1.1000000000000001</v>
      </c>
      <c r="G103" s="5">
        <v>12</v>
      </c>
      <c r="H103" s="5">
        <v>2.2000000000000002</v>
      </c>
      <c r="I103" s="5">
        <v>2</v>
      </c>
      <c r="J103" s="4">
        <f t="shared" si="18"/>
        <v>10</v>
      </c>
      <c r="K103" s="5">
        <v>56</v>
      </c>
      <c r="M103" t="s">
        <v>141</v>
      </c>
      <c r="O103" t="str">
        <f t="shared" si="19"/>
        <v>Sopa de zapallo</v>
      </c>
      <c r="P103" s="1">
        <f t="shared" si="20"/>
        <v>1.2264150943396226</v>
      </c>
      <c r="Q103" s="1">
        <f t="shared" si="21"/>
        <v>1.0377358490566038</v>
      </c>
      <c r="R103" s="1">
        <f t="shared" si="22"/>
        <v>11.320754716981131</v>
      </c>
      <c r="S103" s="1">
        <f t="shared" si="23"/>
        <v>2.0754716981132075</v>
      </c>
      <c r="T103" s="1">
        <f t="shared" si="24"/>
        <v>1.8867924528301887</v>
      </c>
      <c r="U103" s="1">
        <f t="shared" si="25"/>
        <v>9.433962264150944</v>
      </c>
      <c r="V103" s="1">
        <f t="shared" si="26"/>
        <v>52.830188679245282</v>
      </c>
    </row>
    <row r="104" spans="2:22" x14ac:dyDescent="0.2">
      <c r="B104" s="4">
        <v>95</v>
      </c>
      <c r="C104" s="5" t="s">
        <v>150</v>
      </c>
      <c r="D104" s="5">
        <v>193</v>
      </c>
      <c r="E104" s="5">
        <v>11</v>
      </c>
      <c r="F104" s="5">
        <v>3.1</v>
      </c>
      <c r="G104" s="5">
        <v>7.1</v>
      </c>
      <c r="H104" s="5">
        <v>4</v>
      </c>
      <c r="I104" s="5">
        <v>2.2999999999999998</v>
      </c>
      <c r="J104" s="4">
        <f t="shared" si="18"/>
        <v>4.8</v>
      </c>
      <c r="K104" s="5">
        <v>131</v>
      </c>
      <c r="M104" t="s">
        <v>141</v>
      </c>
      <c r="O104" t="str">
        <f t="shared" si="19"/>
        <v>Sopa zapallos italianos</v>
      </c>
      <c r="P104" s="1">
        <f t="shared" si="20"/>
        <v>5.6994818652849739</v>
      </c>
      <c r="Q104" s="1">
        <f t="shared" si="21"/>
        <v>1.6062176165803108</v>
      </c>
      <c r="R104" s="1">
        <f t="shared" si="22"/>
        <v>3.6787564766839371</v>
      </c>
      <c r="S104" s="1">
        <f t="shared" si="23"/>
        <v>2.0725388601036268</v>
      </c>
      <c r="T104" s="1">
        <f t="shared" si="24"/>
        <v>1.1917098445595853</v>
      </c>
      <c r="U104" s="1">
        <f t="shared" si="25"/>
        <v>2.4870466321243518</v>
      </c>
      <c r="V104" s="1">
        <f t="shared" si="26"/>
        <v>67.875647668393782</v>
      </c>
    </row>
    <row r="105" spans="2:22" x14ac:dyDescent="0.2">
      <c r="B105" s="4">
        <v>96</v>
      </c>
      <c r="C105" s="5" t="s">
        <v>98</v>
      </c>
      <c r="D105" s="5">
        <v>118</v>
      </c>
      <c r="E105" s="5">
        <v>10</v>
      </c>
      <c r="F105" s="5">
        <v>7.3</v>
      </c>
      <c r="G105" s="5">
        <v>2.8</v>
      </c>
      <c r="H105" s="5">
        <v>0.8</v>
      </c>
      <c r="I105" s="5">
        <v>0.8</v>
      </c>
      <c r="J105" s="4">
        <f t="shared" si="18"/>
        <v>1.9999999999999998</v>
      </c>
      <c r="K105" s="5">
        <v>134</v>
      </c>
      <c r="L105">
        <v>14</v>
      </c>
      <c r="M105" t="s">
        <v>142</v>
      </c>
      <c r="O105" t="str">
        <f t="shared" si="19"/>
        <v>Soufflé de Brócoli</v>
      </c>
      <c r="P105" s="1">
        <f t="shared" si="20"/>
        <v>8.4745762711864394</v>
      </c>
      <c r="Q105" s="1">
        <f t="shared" si="21"/>
        <v>6.1864406779661012</v>
      </c>
      <c r="R105" s="1">
        <f t="shared" si="22"/>
        <v>2.3728813559322033</v>
      </c>
      <c r="S105" s="1">
        <f t="shared" si="23"/>
        <v>0.67796610169491522</v>
      </c>
      <c r="T105" s="1">
        <f t="shared" si="24"/>
        <v>0.67796610169491522</v>
      </c>
      <c r="U105" s="1">
        <f t="shared" si="25"/>
        <v>1.6949152542372878</v>
      </c>
      <c r="V105" s="1">
        <f t="shared" si="26"/>
        <v>113.5593220338983</v>
      </c>
    </row>
    <row r="106" spans="2:22" x14ac:dyDescent="0.2">
      <c r="B106" s="4">
        <v>97</v>
      </c>
      <c r="C106" s="5" t="s">
        <v>77</v>
      </c>
      <c r="D106" s="5">
        <v>109</v>
      </c>
      <c r="E106" s="5">
        <v>7.9</v>
      </c>
      <c r="F106" s="5">
        <v>4.9000000000000004</v>
      </c>
      <c r="G106" s="5">
        <v>8.9</v>
      </c>
      <c r="H106" s="5">
        <v>1.8</v>
      </c>
      <c r="I106" s="5">
        <v>1.6</v>
      </c>
      <c r="J106" s="4">
        <f t="shared" ref="J106:J115" si="27">G106-I106</f>
        <v>7.3000000000000007</v>
      </c>
      <c r="K106" s="5">
        <v>124</v>
      </c>
      <c r="L106">
        <v>2</v>
      </c>
      <c r="M106" t="s">
        <v>141</v>
      </c>
      <c r="O106" t="str">
        <f t="shared" ref="O106:O115" si="28">C106</f>
        <v>Souffle de calabaza butternut</v>
      </c>
      <c r="P106" s="1">
        <f t="shared" ref="P106:P115" si="29">(100/$D106)*E106</f>
        <v>7.2477064220183491</v>
      </c>
      <c r="Q106" s="1">
        <f t="shared" ref="Q106:Q115" si="30">(100/$D106)*F106</f>
        <v>4.4954128440366974</v>
      </c>
      <c r="R106" s="1">
        <f t="shared" ref="R106:R115" si="31">(100/$D106)*G106</f>
        <v>8.1651376146788994</v>
      </c>
      <c r="S106" s="1">
        <f t="shared" ref="S106:S115" si="32">(100/$D106)*H106</f>
        <v>1.6513761467889909</v>
      </c>
      <c r="T106" s="1">
        <f t="shared" ref="T106:T115" si="33">(100/$D106)*I106</f>
        <v>1.4678899082568808</v>
      </c>
      <c r="U106" s="1">
        <f t="shared" ref="U106:U115" si="34">(100/$D106)*J106</f>
        <v>6.6972477064220195</v>
      </c>
      <c r="V106" s="1">
        <f t="shared" ref="V106:V115" si="35">(100/$D106)*K106</f>
        <v>113.76146788990826</v>
      </c>
    </row>
    <row r="107" spans="2:22" x14ac:dyDescent="0.2">
      <c r="B107" s="4">
        <v>98</v>
      </c>
      <c r="C107" s="5" t="s">
        <v>97</v>
      </c>
      <c r="D107" s="5">
        <v>142</v>
      </c>
      <c r="E107" s="5">
        <v>9.8000000000000007</v>
      </c>
      <c r="F107" s="5">
        <v>8.5</v>
      </c>
      <c r="G107" s="5">
        <v>2.9</v>
      </c>
      <c r="H107" s="5">
        <v>1</v>
      </c>
      <c r="I107" s="5">
        <v>0.9</v>
      </c>
      <c r="J107" s="4">
        <f t="shared" si="27"/>
        <v>2</v>
      </c>
      <c r="K107" s="5">
        <v>133</v>
      </c>
      <c r="L107">
        <v>20</v>
      </c>
      <c r="M107" t="s">
        <v>140</v>
      </c>
      <c r="O107" t="str">
        <f t="shared" si="28"/>
        <v>Soufflé de coliflor</v>
      </c>
      <c r="P107" s="1">
        <f t="shared" si="29"/>
        <v>6.901408450704225</v>
      </c>
      <c r="Q107" s="1">
        <f t="shared" si="30"/>
        <v>5.9859154929577461</v>
      </c>
      <c r="R107" s="1">
        <f t="shared" si="31"/>
        <v>2.0422535211267605</v>
      </c>
      <c r="S107" s="1">
        <f t="shared" si="32"/>
        <v>0.70422535211267601</v>
      </c>
      <c r="T107" s="1">
        <f t="shared" si="33"/>
        <v>0.63380281690140838</v>
      </c>
      <c r="U107" s="1">
        <f t="shared" si="34"/>
        <v>1.408450704225352</v>
      </c>
      <c r="V107" s="1">
        <f t="shared" si="35"/>
        <v>93.661971830985905</v>
      </c>
    </row>
    <row r="108" spans="2:22" x14ac:dyDescent="0.2">
      <c r="B108" s="4">
        <v>99</v>
      </c>
      <c r="C108" s="5" t="s">
        <v>84</v>
      </c>
      <c r="D108" s="5">
        <v>130</v>
      </c>
      <c r="E108" s="5">
        <v>13</v>
      </c>
      <c r="F108" s="5">
        <v>3</v>
      </c>
      <c r="G108" s="5">
        <v>10</v>
      </c>
      <c r="H108" s="5">
        <v>5</v>
      </c>
      <c r="I108" s="5">
        <v>2.9</v>
      </c>
      <c r="J108" s="4">
        <f t="shared" si="27"/>
        <v>7.1</v>
      </c>
      <c r="K108" s="5">
        <v>165</v>
      </c>
      <c r="L108">
        <v>2</v>
      </c>
      <c r="M108" t="s">
        <v>140</v>
      </c>
      <c r="O108" t="str">
        <f t="shared" si="28"/>
        <v>Soufflé de zanahorias</v>
      </c>
      <c r="P108" s="1">
        <f t="shared" si="29"/>
        <v>10</v>
      </c>
      <c r="Q108" s="1">
        <f t="shared" si="30"/>
        <v>2.3076923076923079</v>
      </c>
      <c r="R108" s="1">
        <f t="shared" si="31"/>
        <v>7.6923076923076925</v>
      </c>
      <c r="S108" s="1">
        <f t="shared" si="32"/>
        <v>3.8461538461538463</v>
      </c>
      <c r="T108" s="1">
        <f t="shared" si="33"/>
        <v>2.2307692307692308</v>
      </c>
      <c r="U108" s="1">
        <f t="shared" si="34"/>
        <v>5.4615384615384617</v>
      </c>
      <c r="V108" s="1">
        <f t="shared" si="35"/>
        <v>126.92307692307693</v>
      </c>
    </row>
    <row r="109" spans="2:22" x14ac:dyDescent="0.2">
      <c r="B109" s="4">
        <v>100</v>
      </c>
      <c r="C109" s="5" t="s">
        <v>154</v>
      </c>
      <c r="D109" s="5">
        <v>266</v>
      </c>
      <c r="E109" s="5">
        <v>7.5</v>
      </c>
      <c r="F109" s="5">
        <v>5.3</v>
      </c>
      <c r="G109" s="5">
        <v>15</v>
      </c>
      <c r="H109" s="5">
        <v>6.6</v>
      </c>
      <c r="I109" s="5">
        <v>4.8</v>
      </c>
      <c r="J109" s="4">
        <f t="shared" si="27"/>
        <v>10.199999999999999</v>
      </c>
      <c r="K109" s="5">
        <v>136</v>
      </c>
      <c r="M109" t="s">
        <v>141</v>
      </c>
      <c r="O109" t="str">
        <f t="shared" si="28"/>
        <v>Stir fry veggies</v>
      </c>
      <c r="P109" s="1">
        <f t="shared" si="29"/>
        <v>2.8195488721804511</v>
      </c>
      <c r="Q109" s="1">
        <f t="shared" si="30"/>
        <v>1.9924812030075185</v>
      </c>
      <c r="R109" s="1">
        <f t="shared" si="31"/>
        <v>5.6390977443609023</v>
      </c>
      <c r="S109" s="1">
        <f t="shared" si="32"/>
        <v>2.4812030075187965</v>
      </c>
      <c r="T109" s="1">
        <f t="shared" si="33"/>
        <v>1.8045112781954886</v>
      </c>
      <c r="U109" s="1">
        <f t="shared" si="34"/>
        <v>3.8345864661654132</v>
      </c>
      <c r="V109" s="1">
        <f t="shared" si="35"/>
        <v>51.127819548872175</v>
      </c>
    </row>
    <row r="110" spans="2:22" x14ac:dyDescent="0.2">
      <c r="B110" s="4">
        <v>101</v>
      </c>
      <c r="C110" s="59" t="s">
        <v>273</v>
      </c>
      <c r="D110" s="59">
        <v>191</v>
      </c>
      <c r="E110" s="59">
        <v>1.4</v>
      </c>
      <c r="F110" s="59">
        <v>5.5</v>
      </c>
      <c r="G110" s="59">
        <v>11</v>
      </c>
      <c r="H110" s="59">
        <v>2.6</v>
      </c>
      <c r="I110" s="59">
        <v>1.1000000000000001</v>
      </c>
      <c r="J110" s="60">
        <f t="shared" si="27"/>
        <v>9.9</v>
      </c>
      <c r="K110" s="59">
        <v>72</v>
      </c>
      <c r="L110" s="61">
        <v>6</v>
      </c>
      <c r="M110" t="s">
        <v>141</v>
      </c>
      <c r="O110" t="str">
        <f t="shared" si="28"/>
        <v>Super soup</v>
      </c>
      <c r="P110" s="1">
        <f t="shared" si="29"/>
        <v>0.73298429319371727</v>
      </c>
      <c r="Q110" s="1">
        <f t="shared" si="30"/>
        <v>2.8795811518324608</v>
      </c>
      <c r="R110" s="1">
        <f t="shared" si="31"/>
        <v>5.7591623036649215</v>
      </c>
      <c r="S110" s="1">
        <f t="shared" si="32"/>
        <v>1.3612565445026179</v>
      </c>
      <c r="T110" s="1">
        <f t="shared" si="33"/>
        <v>0.5759162303664922</v>
      </c>
      <c r="U110" s="1">
        <f t="shared" si="34"/>
        <v>5.1832460732984291</v>
      </c>
      <c r="V110" s="1">
        <f t="shared" si="35"/>
        <v>37.696335078534034</v>
      </c>
    </row>
    <row r="111" spans="2:22" x14ac:dyDescent="0.2">
      <c r="B111" s="4">
        <v>102</v>
      </c>
      <c r="C111" s="5" t="s">
        <v>115</v>
      </c>
      <c r="D111" s="5">
        <v>348</v>
      </c>
      <c r="E111" s="5">
        <v>33</v>
      </c>
      <c r="F111" s="5">
        <v>41</v>
      </c>
      <c r="G111" s="5">
        <v>14</v>
      </c>
      <c r="H111" s="5">
        <v>1.8</v>
      </c>
      <c r="I111" s="5">
        <v>8.6</v>
      </c>
      <c r="J111" s="4">
        <f t="shared" si="27"/>
        <v>5.4</v>
      </c>
      <c r="K111" s="5">
        <v>505</v>
      </c>
      <c r="L111" s="57">
        <v>14</v>
      </c>
      <c r="M111" t="s">
        <v>140</v>
      </c>
      <c r="O111" t="str">
        <f t="shared" si="28"/>
        <v>Sushi paleo</v>
      </c>
      <c r="P111" s="1">
        <f t="shared" si="29"/>
        <v>9.4827586206896548</v>
      </c>
      <c r="Q111" s="1">
        <f t="shared" si="30"/>
        <v>11.781609195402298</v>
      </c>
      <c r="R111" s="1">
        <f t="shared" si="31"/>
        <v>4.0229885057471257</v>
      </c>
      <c r="S111" s="1">
        <f t="shared" si="32"/>
        <v>0.51724137931034486</v>
      </c>
      <c r="T111" s="1">
        <f t="shared" si="33"/>
        <v>2.4712643678160915</v>
      </c>
      <c r="U111" s="1">
        <f t="shared" si="34"/>
        <v>1.5517241379310345</v>
      </c>
      <c r="V111" s="1">
        <f t="shared" si="35"/>
        <v>145.11494252873561</v>
      </c>
    </row>
    <row r="112" spans="2:22" x14ac:dyDescent="0.2">
      <c r="B112" s="4">
        <v>103</v>
      </c>
      <c r="C112" s="5" t="s">
        <v>91</v>
      </c>
      <c r="D112" s="5">
        <v>21</v>
      </c>
      <c r="E112" s="5">
        <v>11</v>
      </c>
      <c r="F112" s="5">
        <v>0</v>
      </c>
      <c r="G112" s="5">
        <v>1.1000000000000001</v>
      </c>
      <c r="H112" s="5">
        <v>0.8</v>
      </c>
      <c r="I112" s="5">
        <v>0.1</v>
      </c>
      <c r="J112" s="4">
        <f t="shared" si="27"/>
        <v>1</v>
      </c>
      <c r="K112" s="5">
        <v>105</v>
      </c>
      <c r="L112" s="62">
        <v>6</v>
      </c>
      <c r="M112" t="s">
        <v>140</v>
      </c>
      <c r="O112" t="str">
        <f t="shared" si="28"/>
        <v>Veganesa Zanahoria Jengibre</v>
      </c>
      <c r="P112" s="1">
        <f t="shared" si="29"/>
        <v>52.38095238095238</v>
      </c>
      <c r="Q112" s="1">
        <f t="shared" si="30"/>
        <v>0</v>
      </c>
      <c r="R112" s="1">
        <f t="shared" si="31"/>
        <v>5.2380952380952381</v>
      </c>
      <c r="S112" s="1">
        <f t="shared" si="32"/>
        <v>3.8095238095238098</v>
      </c>
      <c r="T112" s="1">
        <f t="shared" si="33"/>
        <v>0.47619047619047622</v>
      </c>
      <c r="U112" s="1">
        <f t="shared" si="34"/>
        <v>4.7619047619047619</v>
      </c>
      <c r="V112" s="1">
        <f t="shared" si="35"/>
        <v>500</v>
      </c>
    </row>
    <row r="113" spans="2:22" x14ac:dyDescent="0.2">
      <c r="B113" s="4">
        <v>104</v>
      </c>
      <c r="C113" s="5" t="s">
        <v>72</v>
      </c>
      <c r="D113" s="5">
        <v>101</v>
      </c>
      <c r="E113" s="5">
        <v>22</v>
      </c>
      <c r="F113" s="5">
        <v>2.2999999999999998</v>
      </c>
      <c r="G113" s="5">
        <v>4.2</v>
      </c>
      <c r="H113" s="5"/>
      <c r="I113" s="5">
        <v>1.4</v>
      </c>
      <c r="J113" s="4">
        <f t="shared" si="27"/>
        <v>2.8000000000000003</v>
      </c>
      <c r="K113" s="5">
        <v>210</v>
      </c>
      <c r="L113" s="62">
        <v>14</v>
      </c>
      <c r="M113" t="s">
        <v>140</v>
      </c>
      <c r="O113" t="str">
        <f t="shared" si="28"/>
        <v>Yogur de coco</v>
      </c>
      <c r="P113" s="1">
        <f t="shared" si="29"/>
        <v>21.78217821782178</v>
      </c>
      <c r="Q113" s="1">
        <f t="shared" si="30"/>
        <v>2.277227722772277</v>
      </c>
      <c r="R113" s="1">
        <f t="shared" si="31"/>
        <v>4.1584158415841586</v>
      </c>
      <c r="S113" s="1">
        <f t="shared" si="32"/>
        <v>0</v>
      </c>
      <c r="T113" s="1">
        <f t="shared" si="33"/>
        <v>1.386138613861386</v>
      </c>
      <c r="U113" s="1">
        <f t="shared" si="34"/>
        <v>2.7722772277227725</v>
      </c>
      <c r="V113" s="1">
        <f t="shared" si="35"/>
        <v>207.92079207920793</v>
      </c>
    </row>
    <row r="114" spans="2:22" x14ac:dyDescent="0.2">
      <c r="B114" s="4">
        <v>105</v>
      </c>
      <c r="C114" s="5" t="s">
        <v>270</v>
      </c>
      <c r="D114" s="5">
        <v>152</v>
      </c>
      <c r="E114" s="5">
        <v>5.5</v>
      </c>
      <c r="F114" s="5">
        <v>1.8</v>
      </c>
      <c r="G114" s="5">
        <v>4.5999999999999996</v>
      </c>
      <c r="H114" s="5">
        <v>3.7</v>
      </c>
      <c r="I114" s="5">
        <v>1.5</v>
      </c>
      <c r="J114" s="4">
        <f t="shared" si="27"/>
        <v>3.0999999999999996</v>
      </c>
      <c r="K114" s="5">
        <v>70</v>
      </c>
      <c r="L114" s="58">
        <v>4</v>
      </c>
      <c r="M114" t="s">
        <v>141</v>
      </c>
      <c r="O114" s="1" t="str">
        <f t="shared" si="28"/>
        <v>Zucchini</v>
      </c>
      <c r="P114" s="1">
        <f t="shared" si="29"/>
        <v>3.6184210526315792</v>
      </c>
      <c r="Q114" s="1">
        <f t="shared" si="30"/>
        <v>1.1842105263157896</v>
      </c>
      <c r="R114" s="1">
        <f t="shared" si="31"/>
        <v>3.0263157894736841</v>
      </c>
      <c r="S114" s="1">
        <f t="shared" si="32"/>
        <v>2.4342105263157898</v>
      </c>
      <c r="T114" s="1">
        <f t="shared" si="33"/>
        <v>0.98684210526315796</v>
      </c>
      <c r="U114" s="1">
        <f t="shared" si="34"/>
        <v>2.0394736842105261</v>
      </c>
      <c r="V114" s="1">
        <f t="shared" si="35"/>
        <v>46.05263157894737</v>
      </c>
    </row>
    <row r="115" spans="2:22" x14ac:dyDescent="0.2">
      <c r="B115" s="4">
        <v>106</v>
      </c>
      <c r="C115" s="5" t="s">
        <v>103</v>
      </c>
      <c r="D115" s="5">
        <v>145</v>
      </c>
      <c r="E115" s="5">
        <v>28</v>
      </c>
      <c r="F115" s="5">
        <v>4</v>
      </c>
      <c r="G115" s="5">
        <v>6.1</v>
      </c>
      <c r="H115" s="5">
        <v>3.1</v>
      </c>
      <c r="I115" s="5">
        <v>2.5</v>
      </c>
      <c r="J115" s="4">
        <f t="shared" si="27"/>
        <v>3.5999999999999996</v>
      </c>
      <c r="K115" s="5">
        <v>278</v>
      </c>
      <c r="L115" s="62">
        <v>2</v>
      </c>
      <c r="M115" t="s">
        <v>141</v>
      </c>
      <c r="O115" t="str">
        <f t="shared" si="28"/>
        <v>Zucchini Noodles con pesto espinaca</v>
      </c>
      <c r="P115" s="1">
        <f t="shared" si="29"/>
        <v>19.310344827586206</v>
      </c>
      <c r="Q115" s="1">
        <f t="shared" si="30"/>
        <v>2.7586206896551726</v>
      </c>
      <c r="R115" s="1">
        <f t="shared" si="31"/>
        <v>4.2068965517241379</v>
      </c>
      <c r="S115" s="1">
        <f t="shared" si="32"/>
        <v>2.1379310344827589</v>
      </c>
      <c r="T115" s="1">
        <f t="shared" si="33"/>
        <v>1.7241379310344829</v>
      </c>
      <c r="U115" s="1">
        <f t="shared" si="34"/>
        <v>2.4827586206896552</v>
      </c>
      <c r="V115" s="1">
        <f t="shared" si="35"/>
        <v>191.72413793103451</v>
      </c>
    </row>
  </sheetData>
  <sheetProtection algorithmName="SHA-512" hashValue="jkMxUtX/bXL6kvSYFmNdVHmZ9s2/XNjjdFYxOKgQ3JHV/kyQ8IaOt51GZR+M6QlWS8WpLCojXhmU96FFCRXekQ==" saltValue="4/UnXygr2TlhXcWRYzRMRg==" spinCount="100000" sheet="1" objects="1" scenarios="1" sort="0" autoFilter="0"/>
  <sortState xmlns:xlrd2="http://schemas.microsoft.com/office/spreadsheetml/2017/richdata2" ref="C10:V115">
    <sortCondition ref="C10:C115"/>
  </sortState>
  <mergeCells count="1">
    <mergeCell ref="B7:K7"/>
  </mergeCells>
  <pageMargins left="0.7" right="0.7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8E3B-564A-CB43-9675-73BF9F7A7074}">
  <dimension ref="B7:K51"/>
  <sheetViews>
    <sheetView showGridLines="0" showRowColHeaders="0" topLeftCell="A2" zoomScaleNormal="100" workbookViewId="0">
      <selection activeCell="J3" sqref="J3"/>
    </sheetView>
  </sheetViews>
  <sheetFormatPr baseColWidth="10" defaultRowHeight="16" x14ac:dyDescent="0.2"/>
  <cols>
    <col min="2" max="2" width="41.1640625" bestFit="1" customWidth="1"/>
    <col min="3" max="3" width="6" bestFit="1" customWidth="1"/>
    <col min="4" max="4" width="8.33203125" bestFit="1" customWidth="1"/>
    <col min="5" max="5" width="12.5" bestFit="1" customWidth="1"/>
    <col min="6" max="6" width="6.83203125" bestFit="1" customWidth="1"/>
    <col min="7" max="7" width="5.33203125" bestFit="1" customWidth="1"/>
    <col min="8" max="8" width="17.6640625" bestFit="1" customWidth="1"/>
    <col min="9" max="9" width="7.83203125" bestFit="1" customWidth="1"/>
    <col min="10" max="10" width="13.1640625" bestFit="1" customWidth="1"/>
    <col min="11" max="11" width="67.6640625" customWidth="1"/>
  </cols>
  <sheetData>
    <row r="7" spans="2:11" ht="26" x14ac:dyDescent="0.3">
      <c r="B7" s="72" t="s">
        <v>209</v>
      </c>
      <c r="C7" s="72"/>
      <c r="D7" s="72"/>
      <c r="E7" s="72"/>
      <c r="F7" s="72"/>
      <c r="G7" s="72"/>
      <c r="H7" s="72"/>
      <c r="I7" s="72"/>
      <c r="J7" s="72"/>
      <c r="K7" s="72"/>
    </row>
    <row r="9" spans="2:11" x14ac:dyDescent="0.2">
      <c r="B9" s="7" t="s">
        <v>119</v>
      </c>
      <c r="C9" s="8" t="s">
        <v>52</v>
      </c>
      <c r="D9" s="8" t="s">
        <v>120</v>
      </c>
      <c r="E9" s="8" t="s">
        <v>47</v>
      </c>
      <c r="F9" s="8" t="s">
        <v>121</v>
      </c>
      <c r="G9" s="8" t="s">
        <v>3</v>
      </c>
      <c r="H9" s="8" t="s">
        <v>53</v>
      </c>
      <c r="I9" s="8" t="s">
        <v>49</v>
      </c>
      <c r="J9" s="8" t="s">
        <v>199</v>
      </c>
      <c r="K9" s="8" t="s">
        <v>200</v>
      </c>
    </row>
    <row r="10" spans="2:11" x14ac:dyDescent="0.2">
      <c r="B10" s="4" t="s">
        <v>134</v>
      </c>
      <c r="C10" s="5">
        <v>5.10948905109489</v>
      </c>
      <c r="D10" s="5">
        <v>14.598540145985401</v>
      </c>
      <c r="E10" s="5">
        <v>2.773722627737226</v>
      </c>
      <c r="F10" s="5">
        <v>1.2408759124087592</v>
      </c>
      <c r="G10" s="5">
        <v>0.65693430656934304</v>
      </c>
      <c r="H10" s="5">
        <v>2.1167883211678831</v>
      </c>
      <c r="I10" s="5">
        <v>117.51824817518248</v>
      </c>
      <c r="J10" s="5" t="s">
        <v>201</v>
      </c>
      <c r="K10" s="5"/>
    </row>
    <row r="11" spans="2:11" x14ac:dyDescent="0.2">
      <c r="B11" s="4" t="s">
        <v>126</v>
      </c>
      <c r="C11" s="5">
        <v>8.4967320261437909</v>
      </c>
      <c r="D11" s="5">
        <v>19.607843137254903</v>
      </c>
      <c r="E11" s="5">
        <v>0.45751633986928103</v>
      </c>
      <c r="F11" s="5">
        <v>0.19607843137254902</v>
      </c>
      <c r="G11" s="5">
        <v>6.535947712418301E-2</v>
      </c>
      <c r="H11" s="5">
        <v>0.39215686274509803</v>
      </c>
      <c r="I11" s="5">
        <v>160.78431372549019</v>
      </c>
      <c r="J11" s="5" t="s">
        <v>201</v>
      </c>
      <c r="K11" s="5"/>
    </row>
    <row r="12" spans="2:11" x14ac:dyDescent="0.2">
      <c r="B12" s="4" t="s">
        <v>149</v>
      </c>
      <c r="C12" s="5">
        <v>15.74468085106383</v>
      </c>
      <c r="D12" s="5">
        <v>11.063829787234043</v>
      </c>
      <c r="E12" s="5">
        <v>4.2553191489361701</v>
      </c>
      <c r="F12" s="5">
        <v>0.93617021276595758</v>
      </c>
      <c r="G12" s="5">
        <v>1.2340425531914894</v>
      </c>
      <c r="H12" s="5">
        <v>3.0212765957446805</v>
      </c>
      <c r="I12" s="5">
        <v>194.89361702127661</v>
      </c>
      <c r="J12" s="5" t="s">
        <v>201</v>
      </c>
      <c r="K12" s="5"/>
    </row>
    <row r="13" spans="2:11" x14ac:dyDescent="0.2">
      <c r="B13" s="4" t="s">
        <v>113</v>
      </c>
      <c r="C13" s="5">
        <v>6.567164179104477</v>
      </c>
      <c r="D13" s="5">
        <v>9.8507462686567155</v>
      </c>
      <c r="E13" s="5">
        <v>5.6716417910447756</v>
      </c>
      <c r="F13" s="5">
        <v>0.83582089552238792</v>
      </c>
      <c r="G13" s="5">
        <v>0.80597014925373134</v>
      </c>
      <c r="H13" s="5">
        <v>4.8656716417910442</v>
      </c>
      <c r="I13" s="5">
        <v>126.86567164179104</v>
      </c>
      <c r="J13" s="5" t="s">
        <v>201</v>
      </c>
      <c r="K13" s="5"/>
    </row>
    <row r="14" spans="2:11" x14ac:dyDescent="0.2">
      <c r="B14" s="4" t="s">
        <v>112</v>
      </c>
      <c r="C14" s="5">
        <v>2.3664122137404582</v>
      </c>
      <c r="D14" s="5">
        <v>7.888040712468193</v>
      </c>
      <c r="E14" s="5">
        <v>3.8167938931297711</v>
      </c>
      <c r="F14" s="5">
        <v>0.83969465648854957</v>
      </c>
      <c r="G14" s="5">
        <v>0.4580152671755725</v>
      </c>
      <c r="H14" s="5">
        <v>3.3587786259541983</v>
      </c>
      <c r="I14" s="5">
        <v>69.465648854961827</v>
      </c>
      <c r="J14" s="5" t="s">
        <v>201</v>
      </c>
      <c r="K14" s="5"/>
    </row>
    <row r="15" spans="2:11" x14ac:dyDescent="0.2">
      <c r="B15" s="4" t="s">
        <v>111</v>
      </c>
      <c r="C15" s="5">
        <v>2.5706940874035986</v>
      </c>
      <c r="D15" s="5">
        <v>4.8843187660668379</v>
      </c>
      <c r="E15" s="5">
        <v>4.1131105398457581</v>
      </c>
      <c r="F15" s="5">
        <v>1.4910025706940873</v>
      </c>
      <c r="G15" s="5">
        <v>0.74550128534704363</v>
      </c>
      <c r="H15" s="5">
        <v>3.3676092544987144</v>
      </c>
      <c r="I15" s="5">
        <v>64.010282776349612</v>
      </c>
      <c r="J15" s="5" t="s">
        <v>201</v>
      </c>
      <c r="K15" s="5"/>
    </row>
    <row r="16" spans="2:11" x14ac:dyDescent="0.2">
      <c r="B16" s="4" t="s">
        <v>133</v>
      </c>
      <c r="C16" s="5">
        <v>4.8044692737430159</v>
      </c>
      <c r="D16" s="5">
        <v>16.201117318435752</v>
      </c>
      <c r="E16" s="5">
        <v>1.6201117318435754</v>
      </c>
      <c r="F16" s="5">
        <v>0.83798882681564235</v>
      </c>
      <c r="G16" s="5">
        <v>0.39106145251396646</v>
      </c>
      <c r="H16" s="5">
        <v>1.229050279329609</v>
      </c>
      <c r="I16" s="5">
        <v>118.43575418994412</v>
      </c>
      <c r="J16" s="5" t="s">
        <v>201</v>
      </c>
      <c r="K16" s="5"/>
    </row>
    <row r="17" spans="2:11" x14ac:dyDescent="0.2">
      <c r="B17" s="4" t="s">
        <v>128</v>
      </c>
      <c r="C17" s="5">
        <v>9.6418732782369148</v>
      </c>
      <c r="D17" s="5">
        <v>10.192837465564738</v>
      </c>
      <c r="E17" s="5">
        <v>7.1625344352617084</v>
      </c>
      <c r="F17" s="5">
        <v>0.68870523415977969</v>
      </c>
      <c r="G17" s="5">
        <v>1.0743801652892562</v>
      </c>
      <c r="H17" s="5">
        <v>6.0881542699724527</v>
      </c>
      <c r="I17" s="5">
        <v>157.02479338842974</v>
      </c>
      <c r="J17" s="5" t="s">
        <v>202</v>
      </c>
      <c r="K17" s="5"/>
    </row>
    <row r="18" spans="2:11" x14ac:dyDescent="0.2">
      <c r="B18" s="4" t="s">
        <v>101</v>
      </c>
      <c r="C18" s="5">
        <v>4.0163934426229515</v>
      </c>
      <c r="D18" s="5">
        <v>5.081967213114754</v>
      </c>
      <c r="E18" s="5">
        <v>4.5081967213114753</v>
      </c>
      <c r="F18" s="5">
        <v>1.8032786885245904</v>
      </c>
      <c r="G18" s="5">
        <v>1.4754098360655739</v>
      </c>
      <c r="H18" s="5">
        <v>3.0327868852459017</v>
      </c>
      <c r="I18" s="5">
        <v>72.131147540983605</v>
      </c>
      <c r="J18" s="5" t="s">
        <v>201</v>
      </c>
      <c r="K18" s="5"/>
    </row>
    <row r="19" spans="2:11" x14ac:dyDescent="0.2">
      <c r="B19" s="4" t="s">
        <v>102</v>
      </c>
      <c r="C19" s="5">
        <v>22.72727272727273</v>
      </c>
      <c r="D19" s="5">
        <v>10.795454545454547</v>
      </c>
      <c r="E19" s="5">
        <v>0.56818181818181823</v>
      </c>
      <c r="F19" s="5">
        <v>0.34090909090909094</v>
      </c>
      <c r="G19" s="5">
        <v>0</v>
      </c>
      <c r="H19" s="5">
        <v>0.56818181818181823</v>
      </c>
      <c r="I19" s="5">
        <v>248.86363636363637</v>
      </c>
      <c r="J19" s="5" t="s">
        <v>201</v>
      </c>
      <c r="K19" s="5"/>
    </row>
    <row r="20" spans="2:11" x14ac:dyDescent="0.2">
      <c r="B20" s="4" t="s">
        <v>152</v>
      </c>
      <c r="C20" s="5">
        <v>7.7625570776255701</v>
      </c>
      <c r="D20" s="5">
        <v>11.87214611872146</v>
      </c>
      <c r="E20" s="5">
        <v>4.2009132420091317</v>
      </c>
      <c r="F20" s="5">
        <v>2.420091324200913</v>
      </c>
      <c r="G20" s="5">
        <v>0.91324200913242004</v>
      </c>
      <c r="H20" s="5">
        <v>3.2876712328767117</v>
      </c>
      <c r="I20" s="5">
        <v>134.24657534246575</v>
      </c>
      <c r="J20" s="5" t="s">
        <v>201</v>
      </c>
      <c r="K20" s="5"/>
    </row>
    <row r="21" spans="2:11" x14ac:dyDescent="0.2">
      <c r="B21" s="4" t="s">
        <v>110</v>
      </c>
      <c r="C21" s="5">
        <v>2.6282051282051282</v>
      </c>
      <c r="D21" s="5">
        <v>16.025641025641026</v>
      </c>
      <c r="E21" s="5">
        <v>0.19230769230769232</v>
      </c>
      <c r="F21" s="5">
        <v>0</v>
      </c>
      <c r="G21" s="5">
        <v>6.4102564102564111E-2</v>
      </c>
      <c r="H21" s="5">
        <v>0.12820512820512819</v>
      </c>
      <c r="I21" s="5">
        <v>91.025641025641036</v>
      </c>
      <c r="J21" s="5" t="s">
        <v>201</v>
      </c>
      <c r="K21" s="5"/>
    </row>
    <row r="22" spans="2:11" x14ac:dyDescent="0.2">
      <c r="B22" s="4" t="s">
        <v>125</v>
      </c>
      <c r="C22" s="5">
        <v>1.8258426966292136</v>
      </c>
      <c r="D22" s="5">
        <v>5.1966292134831464</v>
      </c>
      <c r="E22" s="5">
        <v>2.106741573033708</v>
      </c>
      <c r="F22" s="5">
        <v>1.0674157303370786</v>
      </c>
      <c r="G22" s="5">
        <v>0.73033707865168551</v>
      </c>
      <c r="H22" s="5">
        <v>1.3764044943820226</v>
      </c>
      <c r="I22" s="5">
        <v>44.522471910112365</v>
      </c>
      <c r="J22" s="5" t="s">
        <v>201</v>
      </c>
      <c r="K22" s="5" t="s">
        <v>203</v>
      </c>
    </row>
    <row r="23" spans="2:11" x14ac:dyDescent="0.2">
      <c r="B23" s="4" t="s">
        <v>132</v>
      </c>
      <c r="C23" s="5">
        <v>20</v>
      </c>
      <c r="D23" s="5">
        <v>16.181818181818183</v>
      </c>
      <c r="E23" s="5">
        <v>0.72727272727272729</v>
      </c>
      <c r="F23" s="5">
        <v>0.18181818181818182</v>
      </c>
      <c r="G23" s="5">
        <v>0.18181818181818182</v>
      </c>
      <c r="H23" s="5">
        <v>0.54545454545454553</v>
      </c>
      <c r="I23" s="5">
        <v>250.90909090909091</v>
      </c>
      <c r="J23" s="5" t="s">
        <v>201</v>
      </c>
      <c r="K23" s="5"/>
    </row>
    <row r="24" spans="2:11" x14ac:dyDescent="0.2">
      <c r="B24" s="4" t="s">
        <v>129</v>
      </c>
      <c r="C24" s="5">
        <v>2.6548672566371683</v>
      </c>
      <c r="D24" s="5">
        <v>6.8584070796460184</v>
      </c>
      <c r="E24" s="5">
        <v>3.7610619469026552</v>
      </c>
      <c r="F24" s="5">
        <v>1.3716814159292037</v>
      </c>
      <c r="G24" s="5">
        <v>0.6415929203539823</v>
      </c>
      <c r="H24" s="5">
        <v>3.1194690265486726</v>
      </c>
      <c r="I24" s="5">
        <v>77.654867256637175</v>
      </c>
      <c r="J24" s="5" t="s">
        <v>201</v>
      </c>
      <c r="K24" s="5" t="s">
        <v>204</v>
      </c>
    </row>
    <row r="25" spans="2:11" x14ac:dyDescent="0.2">
      <c r="B25" s="4" t="s">
        <v>109</v>
      </c>
      <c r="C25" s="5">
        <v>9.9502487562189064</v>
      </c>
      <c r="D25" s="5">
        <v>14.427860696517413</v>
      </c>
      <c r="E25" s="5">
        <v>2.4378109452736321</v>
      </c>
      <c r="F25" s="5">
        <v>1.0447761194029852</v>
      </c>
      <c r="G25" s="5">
        <v>0.54726368159203986</v>
      </c>
      <c r="H25" s="5">
        <v>1.8905472636815923</v>
      </c>
      <c r="I25" s="5">
        <v>158.70646766169153</v>
      </c>
      <c r="J25" s="5" t="s">
        <v>201</v>
      </c>
      <c r="K25" s="5"/>
    </row>
    <row r="26" spans="2:11" x14ac:dyDescent="0.2">
      <c r="B26" s="4" t="s">
        <v>108</v>
      </c>
      <c r="C26" s="5">
        <v>4.6428571428571432</v>
      </c>
      <c r="D26" s="5">
        <v>11.785714285714286</v>
      </c>
      <c r="E26" s="5">
        <v>5.3571428571428577</v>
      </c>
      <c r="F26" s="5">
        <v>1.3571428571428572</v>
      </c>
      <c r="G26" s="5">
        <v>1.4642857142857142</v>
      </c>
      <c r="H26" s="5">
        <v>3.8928571428571432</v>
      </c>
      <c r="I26" s="5">
        <v>108.57142857142857</v>
      </c>
      <c r="J26" s="5" t="s">
        <v>201</v>
      </c>
      <c r="K26" s="5"/>
    </row>
    <row r="27" spans="2:11" x14ac:dyDescent="0.2">
      <c r="B27" s="4" t="s">
        <v>124</v>
      </c>
      <c r="C27" s="5">
        <v>5.4605263157894743</v>
      </c>
      <c r="D27" s="5">
        <v>20.394736842105264</v>
      </c>
      <c r="E27" s="5">
        <v>1.3815789473684212</v>
      </c>
      <c r="F27" s="5">
        <v>0.13157894736842107</v>
      </c>
      <c r="G27" s="5">
        <v>0.46052631578947367</v>
      </c>
      <c r="H27" s="5">
        <v>0.92105263157894757</v>
      </c>
      <c r="I27" s="5">
        <v>138.81578947368422</v>
      </c>
      <c r="J27" s="5" t="s">
        <v>201</v>
      </c>
      <c r="K27" s="5"/>
    </row>
    <row r="28" spans="2:11" x14ac:dyDescent="0.2">
      <c r="B28" s="4" t="s">
        <v>107</v>
      </c>
      <c r="C28" s="5">
        <v>4.1775456919060057</v>
      </c>
      <c r="D28" s="5">
        <v>7.8328981723237607</v>
      </c>
      <c r="E28" s="5">
        <v>3.1331592689295045</v>
      </c>
      <c r="F28" s="5">
        <v>1.5143603133159269</v>
      </c>
      <c r="G28" s="5">
        <v>0.75718015665796345</v>
      </c>
      <c r="H28" s="5">
        <v>2.3759791122715406</v>
      </c>
      <c r="I28" s="5">
        <v>92.95039164490862</v>
      </c>
      <c r="J28" s="5" t="s">
        <v>201</v>
      </c>
      <c r="K28" s="5"/>
    </row>
    <row r="29" spans="2:11" x14ac:dyDescent="0.2">
      <c r="B29" s="4" t="s">
        <v>94</v>
      </c>
      <c r="C29" s="5">
        <v>48</v>
      </c>
      <c r="D29" s="5">
        <v>5.3333333333333339</v>
      </c>
      <c r="E29" s="5">
        <v>6.666666666666667</v>
      </c>
      <c r="F29" s="5">
        <v>1.3333333333333335</v>
      </c>
      <c r="G29" s="5">
        <v>2.666666666666667</v>
      </c>
      <c r="H29" s="5">
        <v>4</v>
      </c>
      <c r="I29" s="5">
        <v>466.66666666666669</v>
      </c>
      <c r="J29" s="5" t="s">
        <v>201</v>
      </c>
      <c r="K29" s="5"/>
    </row>
    <row r="30" spans="2:11" x14ac:dyDescent="0.2">
      <c r="B30" s="4" t="s">
        <v>106</v>
      </c>
      <c r="C30" s="5">
        <v>3.0327868852459017</v>
      </c>
      <c r="D30" s="5">
        <v>1.8852459016393441</v>
      </c>
      <c r="E30" s="5">
        <v>5.5737704918032787</v>
      </c>
      <c r="F30" s="5">
        <v>2.9508196721311477</v>
      </c>
      <c r="G30" s="5">
        <v>1.8032786885245904</v>
      </c>
      <c r="H30" s="5">
        <v>3.7704918032786883</v>
      </c>
      <c r="I30" s="5">
        <v>51.639344262295083</v>
      </c>
      <c r="J30" s="5" t="s">
        <v>202</v>
      </c>
      <c r="K30" s="5"/>
    </row>
    <row r="31" spans="2:11" x14ac:dyDescent="0.2">
      <c r="B31" s="4" t="s">
        <v>148</v>
      </c>
      <c r="C31" s="5">
        <v>6.25</v>
      </c>
      <c r="D31" s="5">
        <v>6.25</v>
      </c>
      <c r="E31" s="5">
        <v>19.642857142857142</v>
      </c>
      <c r="F31" s="5">
        <v>3.9285714285714293</v>
      </c>
      <c r="G31" s="5">
        <v>7.1428571428571432</v>
      </c>
      <c r="H31" s="5">
        <v>12.5</v>
      </c>
      <c r="I31" s="5">
        <v>137.5</v>
      </c>
      <c r="J31" s="5" t="s">
        <v>202</v>
      </c>
      <c r="K31" s="5"/>
    </row>
    <row r="32" spans="2:11" x14ac:dyDescent="0.2">
      <c r="B32" s="4" t="s">
        <v>131</v>
      </c>
      <c r="C32" s="5">
        <v>15.481171548117153</v>
      </c>
      <c r="D32" s="5">
        <v>10.0418410041841</v>
      </c>
      <c r="E32" s="5">
        <v>1.6317991631799162</v>
      </c>
      <c r="F32" s="5">
        <v>0.71129707112970708</v>
      </c>
      <c r="G32" s="5">
        <v>0.33472803347280333</v>
      </c>
      <c r="H32" s="5">
        <v>1.2970711297071127</v>
      </c>
      <c r="I32" s="5">
        <v>189.12133891213389</v>
      </c>
      <c r="J32" s="5" t="s">
        <v>201</v>
      </c>
      <c r="K32" s="5"/>
    </row>
    <row r="33" spans="2:11" x14ac:dyDescent="0.2">
      <c r="B33" s="4" t="s">
        <v>122</v>
      </c>
      <c r="C33" s="5">
        <v>6.6985645933014357</v>
      </c>
      <c r="D33" s="5">
        <v>7.1770334928229662</v>
      </c>
      <c r="E33" s="5">
        <v>2.9665071770334928</v>
      </c>
      <c r="F33" s="5">
        <v>1.6267942583732058</v>
      </c>
      <c r="G33" s="5">
        <v>0.71770334928229662</v>
      </c>
      <c r="H33" s="5">
        <v>2.2488038277511961</v>
      </c>
      <c r="I33" s="5">
        <v>110.52631578947368</v>
      </c>
      <c r="J33" s="5" t="s">
        <v>201</v>
      </c>
      <c r="K33" s="5" t="s">
        <v>203</v>
      </c>
    </row>
    <row r="34" spans="2:11" x14ac:dyDescent="0.2">
      <c r="B34" s="4" t="s">
        <v>118</v>
      </c>
      <c r="C34" s="5">
        <v>13.017751479289942</v>
      </c>
      <c r="D34" s="5">
        <v>12.42603550295858</v>
      </c>
      <c r="E34" s="5">
        <v>2.2485207100591715</v>
      </c>
      <c r="F34" s="5">
        <v>1.0650887573964498</v>
      </c>
      <c r="G34" s="5">
        <v>0.53254437869822491</v>
      </c>
      <c r="H34" s="5">
        <v>1.7159763313609468</v>
      </c>
      <c r="I34" s="5">
        <v>176.92307692307693</v>
      </c>
      <c r="J34" s="5" t="s">
        <v>201</v>
      </c>
      <c r="K34" s="5"/>
    </row>
    <row r="35" spans="2:11" x14ac:dyDescent="0.2">
      <c r="B35" s="4" t="s">
        <v>117</v>
      </c>
      <c r="C35" s="5">
        <v>3.8931297709923665</v>
      </c>
      <c r="D35" s="5">
        <v>21.374045801526719</v>
      </c>
      <c r="E35" s="5">
        <v>0.68702290076335881</v>
      </c>
      <c r="F35" s="5">
        <v>7.6335877862595436E-2</v>
      </c>
      <c r="G35" s="5">
        <v>0.38167938931297712</v>
      </c>
      <c r="H35" s="5">
        <v>0.30534351145038174</v>
      </c>
      <c r="I35" s="5">
        <v>129.00763358778627</v>
      </c>
      <c r="J35" s="5" t="s">
        <v>201</v>
      </c>
      <c r="K35" s="5"/>
    </row>
    <row r="36" spans="2:11" x14ac:dyDescent="0.2">
      <c r="B36" s="4" t="s">
        <v>105</v>
      </c>
      <c r="C36" s="5">
        <v>0.70370370370370361</v>
      </c>
      <c r="D36" s="5">
        <v>1.037037037037037</v>
      </c>
      <c r="E36" s="5">
        <v>4.8148148148148149</v>
      </c>
      <c r="F36" s="5">
        <v>3.074074074074074</v>
      </c>
      <c r="G36" s="5">
        <v>2.0370370370370368</v>
      </c>
      <c r="H36" s="5">
        <v>2.7777777777777777</v>
      </c>
      <c r="I36" s="5">
        <v>26.666666666666664</v>
      </c>
      <c r="J36" s="5" t="s">
        <v>201</v>
      </c>
      <c r="K36" s="5" t="s">
        <v>206</v>
      </c>
    </row>
    <row r="37" spans="2:11" x14ac:dyDescent="0.2">
      <c r="B37" s="4" t="s">
        <v>100</v>
      </c>
      <c r="C37" s="5">
        <v>9.0322580645161281</v>
      </c>
      <c r="D37" s="5">
        <v>11.612903225806452</v>
      </c>
      <c r="E37" s="5">
        <v>5.3548387096774199</v>
      </c>
      <c r="F37" s="5">
        <v>0.32258064516129031</v>
      </c>
      <c r="G37" s="5">
        <v>0.70967741935483875</v>
      </c>
      <c r="H37" s="5">
        <v>4.645161290322581</v>
      </c>
      <c r="I37" s="5">
        <v>146.45161290322579</v>
      </c>
      <c r="J37" s="5" t="s">
        <v>205</v>
      </c>
      <c r="K37" s="5"/>
    </row>
    <row r="38" spans="2:11" x14ac:dyDescent="0.2">
      <c r="B38" s="4" t="s">
        <v>208</v>
      </c>
      <c r="C38" s="5">
        <v>9.6938775510204085</v>
      </c>
      <c r="D38" s="5">
        <v>15.816326530612246</v>
      </c>
      <c r="E38" s="5">
        <v>1.4285714285714286</v>
      </c>
      <c r="F38" s="5">
        <v>0.61224489795918369</v>
      </c>
      <c r="G38" s="5">
        <v>0.40816326530612246</v>
      </c>
      <c r="H38" s="5">
        <v>1.0204081632653059</v>
      </c>
      <c r="I38" s="5">
        <v>159.69387755102042</v>
      </c>
      <c r="J38" s="5" t="s">
        <v>205</v>
      </c>
      <c r="K38" s="5"/>
    </row>
    <row r="39" spans="2:11" x14ac:dyDescent="0.2">
      <c r="B39" s="4" t="s">
        <v>99</v>
      </c>
      <c r="C39" s="5">
        <v>7.2072072072072073</v>
      </c>
      <c r="D39" s="5">
        <v>6.756756756756757</v>
      </c>
      <c r="E39" s="5">
        <v>2.5675675675675675</v>
      </c>
      <c r="F39" s="5">
        <v>1.0810810810810811</v>
      </c>
      <c r="G39" s="5">
        <v>0.85585585585585577</v>
      </c>
      <c r="H39" s="5">
        <v>1.7117117117117118</v>
      </c>
      <c r="I39" s="5">
        <v>102.25225225225225</v>
      </c>
      <c r="J39" s="5" t="s">
        <v>205</v>
      </c>
      <c r="K39" s="5"/>
    </row>
    <row r="40" spans="2:11" x14ac:dyDescent="0.2">
      <c r="B40" s="4" t="s">
        <v>104</v>
      </c>
      <c r="C40" s="5">
        <v>12.837837837837837</v>
      </c>
      <c r="D40" s="5">
        <v>2.2972972972972974</v>
      </c>
      <c r="E40" s="5">
        <v>11.486486486486486</v>
      </c>
      <c r="F40" s="5">
        <v>5.6756756756756754</v>
      </c>
      <c r="G40" s="5">
        <v>1.4864864864864866</v>
      </c>
      <c r="H40" s="5">
        <v>10</v>
      </c>
      <c r="I40" s="5">
        <v>162.83783783783784</v>
      </c>
      <c r="J40" s="5" t="s">
        <v>202</v>
      </c>
      <c r="K40" s="5"/>
    </row>
    <row r="41" spans="2:11" x14ac:dyDescent="0.2">
      <c r="B41" s="4" t="s">
        <v>130</v>
      </c>
      <c r="C41" s="5">
        <v>16.386554621848738</v>
      </c>
      <c r="D41" s="5">
        <v>10.084033613445378</v>
      </c>
      <c r="E41" s="5">
        <v>6.7226890756302522</v>
      </c>
      <c r="F41" s="5">
        <v>1.5966386554621848</v>
      </c>
      <c r="G41" s="5">
        <v>1.5126050420168067</v>
      </c>
      <c r="H41" s="5">
        <v>5.2100840336134455</v>
      </c>
      <c r="I41" s="5">
        <v>209.24369747899161</v>
      </c>
      <c r="J41" s="5" t="s">
        <v>205</v>
      </c>
      <c r="K41" s="5" t="s">
        <v>207</v>
      </c>
    </row>
    <row r="42" spans="2:11" x14ac:dyDescent="0.2">
      <c r="B42" s="4" t="s">
        <v>116</v>
      </c>
      <c r="C42" s="5">
        <v>5.7627118644067794</v>
      </c>
      <c r="D42" s="5">
        <v>11.1864406779661</v>
      </c>
      <c r="E42" s="5">
        <v>4.406779661016949</v>
      </c>
      <c r="F42" s="5">
        <v>1.3898305084745761</v>
      </c>
      <c r="G42" s="5">
        <v>1.5593220338983049</v>
      </c>
      <c r="H42" s="5">
        <v>2.847457627118644</v>
      </c>
      <c r="I42" s="5">
        <v>112.54237288135593</v>
      </c>
      <c r="J42" s="5" t="s">
        <v>205</v>
      </c>
      <c r="K42" s="5" t="s">
        <v>207</v>
      </c>
    </row>
    <row r="43" spans="2:11" x14ac:dyDescent="0.2">
      <c r="B43" s="4" t="s">
        <v>151</v>
      </c>
      <c r="C43" s="5">
        <v>1.2264150943396226</v>
      </c>
      <c r="D43" s="5">
        <v>1.0377358490566038</v>
      </c>
      <c r="E43" s="5">
        <v>11.320754716981131</v>
      </c>
      <c r="F43" s="5">
        <v>2.0754716981132075</v>
      </c>
      <c r="G43" s="5">
        <v>1.8867924528301887</v>
      </c>
      <c r="H43" s="5">
        <v>9.433962264150944</v>
      </c>
      <c r="I43" s="5">
        <v>52.830188679245282</v>
      </c>
      <c r="J43" s="5" t="s">
        <v>202</v>
      </c>
      <c r="K43" s="5"/>
    </row>
    <row r="44" spans="2:11" x14ac:dyDescent="0.2">
      <c r="B44" s="4" t="s">
        <v>150</v>
      </c>
      <c r="C44" s="5">
        <v>5.6994818652849739</v>
      </c>
      <c r="D44" s="5">
        <v>1.6062176165803108</v>
      </c>
      <c r="E44" s="5">
        <v>3.6787564766839371</v>
      </c>
      <c r="F44" s="5">
        <v>2.0725388601036268</v>
      </c>
      <c r="G44" s="5">
        <v>1.1917098445595853</v>
      </c>
      <c r="H44" s="5">
        <v>2.4870466321243518</v>
      </c>
      <c r="I44" s="5">
        <v>67.875647668393782</v>
      </c>
      <c r="J44" s="5" t="s">
        <v>205</v>
      </c>
      <c r="K44" s="5" t="s">
        <v>206</v>
      </c>
    </row>
    <row r="45" spans="2:11" x14ac:dyDescent="0.2">
      <c r="B45" s="4" t="s">
        <v>98</v>
      </c>
      <c r="C45" s="5">
        <v>8.4745762711864394</v>
      </c>
      <c r="D45" s="5">
        <v>6.1864406779661012</v>
      </c>
      <c r="E45" s="5">
        <v>2.3728813559322033</v>
      </c>
      <c r="F45" s="5">
        <v>0.67796610169491522</v>
      </c>
      <c r="G45" s="5">
        <v>0.67796610169491522</v>
      </c>
      <c r="H45" s="5">
        <v>1.6949152542372878</v>
      </c>
      <c r="I45" s="5">
        <v>113.5593220338983</v>
      </c>
      <c r="J45" s="5" t="s">
        <v>201</v>
      </c>
      <c r="K45" s="5"/>
    </row>
    <row r="46" spans="2:11" x14ac:dyDescent="0.2">
      <c r="B46" s="4" t="s">
        <v>77</v>
      </c>
      <c r="C46" s="5">
        <v>7.2477064220183491</v>
      </c>
      <c r="D46" s="5">
        <v>4.4954128440366974</v>
      </c>
      <c r="E46" s="5">
        <v>8.1651376146788994</v>
      </c>
      <c r="F46" s="5">
        <v>1.6513761467889909</v>
      </c>
      <c r="G46" s="5">
        <v>1.4678899082568808</v>
      </c>
      <c r="H46" s="5">
        <v>6.6972477064220195</v>
      </c>
      <c r="I46" s="5">
        <v>113.76146788990826</v>
      </c>
      <c r="J46" s="5" t="s">
        <v>202</v>
      </c>
      <c r="K46" s="5"/>
    </row>
    <row r="47" spans="2:11" x14ac:dyDescent="0.2">
      <c r="B47" s="4" t="s">
        <v>97</v>
      </c>
      <c r="C47" s="5">
        <v>6.901408450704225</v>
      </c>
      <c r="D47" s="5">
        <v>5.9859154929577461</v>
      </c>
      <c r="E47" s="5">
        <v>2.0422535211267605</v>
      </c>
      <c r="F47" s="5">
        <v>0.70422535211267601</v>
      </c>
      <c r="G47" s="5">
        <v>0.63380281690140838</v>
      </c>
      <c r="H47" s="5">
        <v>1.408450704225352</v>
      </c>
      <c r="I47" s="5">
        <v>93.661971830985905</v>
      </c>
      <c r="J47" s="5" t="s">
        <v>201</v>
      </c>
      <c r="K47" s="5"/>
    </row>
    <row r="48" spans="2:11" x14ac:dyDescent="0.2">
      <c r="B48" s="4" t="s">
        <v>84</v>
      </c>
      <c r="C48" s="5">
        <v>10</v>
      </c>
      <c r="D48" s="5">
        <v>2.3076923076923079</v>
      </c>
      <c r="E48" s="5">
        <v>7.6923076923076925</v>
      </c>
      <c r="F48" s="5">
        <v>3.8461538461538463</v>
      </c>
      <c r="G48" s="5">
        <v>2.2307692307692308</v>
      </c>
      <c r="H48" s="5">
        <v>5.4615384615384617</v>
      </c>
      <c r="I48" s="5">
        <v>126.92307692307693</v>
      </c>
      <c r="J48" s="5" t="s">
        <v>202</v>
      </c>
      <c r="K48" s="5"/>
    </row>
    <row r="49" spans="2:11" x14ac:dyDescent="0.2">
      <c r="B49" s="4" t="s">
        <v>154</v>
      </c>
      <c r="C49" s="5">
        <v>2.8195488721804511</v>
      </c>
      <c r="D49" s="5">
        <v>1.9924812030075185</v>
      </c>
      <c r="E49" s="5">
        <v>5.6390977443609023</v>
      </c>
      <c r="F49" s="5">
        <v>2.4812030075187965</v>
      </c>
      <c r="G49" s="5">
        <v>1.8045112781954886</v>
      </c>
      <c r="H49" s="5">
        <v>3.8345864661654132</v>
      </c>
      <c r="I49" s="5">
        <v>51.127819548872175</v>
      </c>
      <c r="J49" s="5" t="s">
        <v>205</v>
      </c>
      <c r="K49" s="5" t="s">
        <v>206</v>
      </c>
    </row>
    <row r="50" spans="2:11" x14ac:dyDescent="0.2">
      <c r="B50" s="4" t="s">
        <v>115</v>
      </c>
      <c r="C50" s="5">
        <v>9.4827586206896548</v>
      </c>
      <c r="D50" s="5">
        <v>11.781609195402298</v>
      </c>
      <c r="E50" s="5">
        <v>4.0229885057471257</v>
      </c>
      <c r="F50" s="5">
        <v>0.51724137931034486</v>
      </c>
      <c r="G50" s="5">
        <v>2.4712643678160915</v>
      </c>
      <c r="H50" s="5">
        <v>1.5517241379310345</v>
      </c>
      <c r="I50" s="5">
        <v>145.11494252873561</v>
      </c>
      <c r="J50" s="5" t="s">
        <v>205</v>
      </c>
      <c r="K50" s="5"/>
    </row>
    <row r="51" spans="2:11" x14ac:dyDescent="0.2">
      <c r="B51" s="4" t="s">
        <v>103</v>
      </c>
      <c r="C51" s="5">
        <v>19.310344827586206</v>
      </c>
      <c r="D51" s="5">
        <v>2.7586206896551726</v>
      </c>
      <c r="E51" s="5">
        <v>4.2068965517241379</v>
      </c>
      <c r="F51" s="5">
        <v>2.1379310344827589</v>
      </c>
      <c r="G51" s="5">
        <v>1.7241379310344829</v>
      </c>
      <c r="H51" s="5">
        <v>2.4827586206896552</v>
      </c>
      <c r="I51" s="5">
        <v>191.72413793103451</v>
      </c>
      <c r="J51" s="5" t="s">
        <v>205</v>
      </c>
      <c r="K51" s="5"/>
    </row>
  </sheetData>
  <sheetProtection algorithmName="SHA-512" hashValue="EUs00EtkunoqoiW34G3fvo5cZdiiXrQkFSIKDSTGcqTegzI+ue8zVBV40dVuDY2t/XZe4NjeFZuOwkS00lPK0Q==" saltValue="cuaRvFf5BU7C950QQ6dBgA==" spinCount="100000" sheet="1" objects="1" scenarios="1"/>
  <sortState xmlns:xlrd2="http://schemas.microsoft.com/office/spreadsheetml/2017/richdata2" ref="B10:K51">
    <sortCondition ref="B10:B51"/>
  </sortState>
  <mergeCells count="1">
    <mergeCell ref="B7:K7"/>
  </mergeCells>
  <pageMargins left="0.7" right="0.7" top="0.75" bottom="0.75" header="0.3" footer="0.3"/>
  <pageSetup paperSize="9" scale="6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FAEBB-6636-0144-B279-B4FF65FFB85D}">
  <dimension ref="A1:K276"/>
  <sheetViews>
    <sheetView showGridLines="0" workbookViewId="0">
      <pane xSplit="2" ySplit="2" topLeftCell="C54" activePane="bottomRight" state="frozen"/>
      <selection pane="topRight" activeCell="C1" sqref="C1"/>
      <selection pane="bottomLeft" activeCell="A3" sqref="A3"/>
      <selection pane="bottomRight" activeCell="A2" sqref="A2:K194"/>
    </sheetView>
  </sheetViews>
  <sheetFormatPr baseColWidth="10" defaultRowHeight="16" outlineLevelCol="1" x14ac:dyDescent="0.2"/>
  <cols>
    <col min="1" max="1" width="14.5" style="21" customWidth="1" outlineLevel="1"/>
    <col min="2" max="2" width="27.83203125" style="26" customWidth="1" outlineLevel="1"/>
    <col min="3" max="3" width="8.5" style="21" bestFit="1" customWidth="1" outlineLevel="1"/>
    <col min="4" max="4" width="8.5" style="21" customWidth="1" outlineLevel="1"/>
    <col min="5" max="5" width="12.33203125" style="21" customWidth="1" outlineLevel="1"/>
    <col min="6" max="6" width="6.6640625" style="21" customWidth="1" outlineLevel="1"/>
    <col min="7" max="7" width="5.33203125" style="21" customWidth="1" outlineLevel="1"/>
    <col min="8" max="8" width="17.6640625" style="21" customWidth="1" outlineLevel="1"/>
    <col min="9" max="9" width="7.6640625" style="21" customWidth="1" outlineLevel="1"/>
    <col min="10" max="10" width="13.33203125" style="21" customWidth="1" outlineLevel="1"/>
    <col min="11" max="11" width="10.83203125" style="21" outlineLevel="1"/>
  </cols>
  <sheetData>
    <row r="1" spans="1:11" x14ac:dyDescent="0.2">
      <c r="C1" s="21">
        <v>9</v>
      </c>
      <c r="D1" s="21">
        <v>4</v>
      </c>
      <c r="H1" s="21">
        <v>4</v>
      </c>
      <c r="K1" s="24"/>
    </row>
    <row r="2" spans="1:11" x14ac:dyDescent="0.2">
      <c r="A2" s="21" t="s">
        <v>25</v>
      </c>
      <c r="B2" s="26" t="s">
        <v>119</v>
      </c>
      <c r="C2" s="21" t="s">
        <v>52</v>
      </c>
      <c r="D2" s="21" t="s">
        <v>120</v>
      </c>
      <c r="E2" s="21" t="s">
        <v>47</v>
      </c>
      <c r="F2" s="21" t="s">
        <v>121</v>
      </c>
      <c r="G2" s="21" t="s">
        <v>3</v>
      </c>
      <c r="H2" s="21" t="s">
        <v>53</v>
      </c>
      <c r="I2" s="21" t="s">
        <v>49</v>
      </c>
      <c r="J2" s="21" t="s">
        <v>49</v>
      </c>
      <c r="K2" s="21" t="s">
        <v>25</v>
      </c>
    </row>
    <row r="3" spans="1:11" x14ac:dyDescent="0.2">
      <c r="A3" s="21" t="s">
        <v>141</v>
      </c>
      <c r="B3" s="26" t="s">
        <v>30</v>
      </c>
      <c r="C3" s="24">
        <v>99</v>
      </c>
      <c r="D3" s="24"/>
      <c r="E3" s="24"/>
      <c r="F3" s="24"/>
      <c r="G3" s="24"/>
      <c r="H3" s="24">
        <f t="shared" ref="H3:H32" si="0">E3-G3</f>
        <v>0</v>
      </c>
      <c r="I3" s="24">
        <v>892</v>
      </c>
      <c r="J3" s="24">
        <v>892</v>
      </c>
      <c r="K3" s="24" t="s">
        <v>24</v>
      </c>
    </row>
    <row r="4" spans="1:11" x14ac:dyDescent="0.2">
      <c r="A4" s="21" t="s">
        <v>141</v>
      </c>
      <c r="B4" s="26" t="s">
        <v>29</v>
      </c>
      <c r="C4" s="24">
        <v>100</v>
      </c>
      <c r="D4" s="24"/>
      <c r="E4" s="24"/>
      <c r="F4" s="24"/>
      <c r="G4" s="24"/>
      <c r="H4" s="24">
        <f t="shared" si="0"/>
        <v>0</v>
      </c>
      <c r="I4" s="24">
        <v>900</v>
      </c>
      <c r="J4" s="24">
        <v>900</v>
      </c>
      <c r="K4" s="24" t="s">
        <v>24</v>
      </c>
    </row>
    <row r="5" spans="1:11" x14ac:dyDescent="0.2">
      <c r="A5" s="21" t="s">
        <v>141</v>
      </c>
      <c r="B5" s="26" t="s">
        <v>28</v>
      </c>
      <c r="C5" s="24">
        <v>10.7</v>
      </c>
      <c r="D5" s="24">
        <v>0.8</v>
      </c>
      <c r="E5" s="24">
        <v>6.3</v>
      </c>
      <c r="F5" s="24"/>
      <c r="G5" s="24">
        <v>3.2</v>
      </c>
      <c r="H5" s="24">
        <f t="shared" si="0"/>
        <v>3.0999999999999996</v>
      </c>
      <c r="I5" s="24">
        <v>111.9</v>
      </c>
      <c r="J5" s="24">
        <v>111.9</v>
      </c>
      <c r="K5" s="24" t="s">
        <v>24</v>
      </c>
    </row>
    <row r="6" spans="1:11" x14ac:dyDescent="0.2">
      <c r="A6" s="21" t="s">
        <v>141</v>
      </c>
      <c r="B6" s="26" t="s">
        <v>59</v>
      </c>
      <c r="C6" s="24">
        <v>0.1</v>
      </c>
      <c r="D6" s="24">
        <v>1.9</v>
      </c>
      <c r="E6" s="24">
        <v>4.0999999999999996</v>
      </c>
      <c r="F6" s="24">
        <v>1.1000000000000001</v>
      </c>
      <c r="G6" s="24">
        <v>2.1</v>
      </c>
      <c r="H6" s="24">
        <f t="shared" si="0"/>
        <v>1.9999999999999996</v>
      </c>
      <c r="I6" s="24">
        <v>20</v>
      </c>
      <c r="J6" s="24">
        <v>20</v>
      </c>
      <c r="K6" s="24" t="s">
        <v>24</v>
      </c>
    </row>
    <row r="7" spans="1:11" x14ac:dyDescent="0.2">
      <c r="A7" s="21" t="s">
        <v>141</v>
      </c>
      <c r="B7" s="26" t="s">
        <v>34</v>
      </c>
      <c r="C7" s="24">
        <v>53</v>
      </c>
      <c r="D7" s="24">
        <v>21</v>
      </c>
      <c r="E7" s="24">
        <v>21</v>
      </c>
      <c r="F7" s="24">
        <v>4.9000000000000004</v>
      </c>
      <c r="G7" s="24">
        <v>11</v>
      </c>
      <c r="H7" s="24">
        <f t="shared" si="0"/>
        <v>10</v>
      </c>
      <c r="I7" s="24">
        <v>598</v>
      </c>
      <c r="J7" s="24">
        <v>598</v>
      </c>
      <c r="K7" s="24" t="s">
        <v>24</v>
      </c>
    </row>
    <row r="8" spans="1:11" x14ac:dyDescent="0.2">
      <c r="A8" s="21" t="s">
        <v>141</v>
      </c>
      <c r="B8" s="26" t="s">
        <v>6</v>
      </c>
      <c r="C8" s="24">
        <v>1.6</v>
      </c>
      <c r="D8" s="24">
        <v>3.8</v>
      </c>
      <c r="E8" s="24">
        <v>19</v>
      </c>
      <c r="F8" s="24"/>
      <c r="G8" s="24">
        <v>2.1</v>
      </c>
      <c r="H8" s="24">
        <f t="shared" si="0"/>
        <v>16.899999999999999</v>
      </c>
      <c r="I8" s="24">
        <v>102</v>
      </c>
      <c r="J8" s="24">
        <v>102</v>
      </c>
      <c r="K8" s="24" t="s">
        <v>24</v>
      </c>
    </row>
    <row r="9" spans="1:11" x14ac:dyDescent="0.2">
      <c r="A9" s="21" t="s">
        <v>141</v>
      </c>
      <c r="B9" s="26" t="s">
        <v>20</v>
      </c>
      <c r="C9" s="24">
        <v>0.3</v>
      </c>
      <c r="D9" s="24">
        <v>0.7</v>
      </c>
      <c r="E9" s="24">
        <v>14</v>
      </c>
      <c r="F9" s="24">
        <v>10</v>
      </c>
      <c r="G9" s="24">
        <v>2.4</v>
      </c>
      <c r="H9" s="24">
        <f t="shared" si="0"/>
        <v>11.6</v>
      </c>
      <c r="I9" s="24">
        <v>57</v>
      </c>
      <c r="J9" s="24">
        <v>57</v>
      </c>
      <c r="K9" s="24" t="s">
        <v>24</v>
      </c>
    </row>
    <row r="10" spans="1:11" x14ac:dyDescent="0.2">
      <c r="A10" s="21" t="s">
        <v>141</v>
      </c>
      <c r="B10" s="26" t="s">
        <v>4</v>
      </c>
      <c r="C10" s="24">
        <v>1.2</v>
      </c>
      <c r="D10" s="24">
        <v>4</v>
      </c>
      <c r="E10" s="24">
        <v>27</v>
      </c>
      <c r="F10" s="24">
        <v>0</v>
      </c>
      <c r="G10" s="24">
        <v>1.6</v>
      </c>
      <c r="H10" s="24">
        <f t="shared" si="0"/>
        <v>25.4</v>
      </c>
      <c r="I10" s="24">
        <v>136</v>
      </c>
      <c r="J10" s="24">
        <v>136</v>
      </c>
      <c r="K10" s="24" t="s">
        <v>24</v>
      </c>
    </row>
    <row r="11" spans="1:11" x14ac:dyDescent="0.2">
      <c r="A11" s="21" t="s">
        <v>141</v>
      </c>
      <c r="B11" s="26" t="s">
        <v>0</v>
      </c>
      <c r="C11" s="24">
        <v>0.3</v>
      </c>
      <c r="D11" s="24">
        <v>2.7</v>
      </c>
      <c r="E11" s="24">
        <v>28.17</v>
      </c>
      <c r="F11" s="24">
        <v>0.05</v>
      </c>
      <c r="G11" s="24">
        <v>0.4</v>
      </c>
      <c r="H11" s="24">
        <f t="shared" si="0"/>
        <v>27.770000000000003</v>
      </c>
      <c r="I11" s="24">
        <v>130</v>
      </c>
      <c r="J11" s="24">
        <v>130</v>
      </c>
      <c r="K11" s="24" t="s">
        <v>24</v>
      </c>
    </row>
    <row r="12" spans="1:11" x14ac:dyDescent="0.2">
      <c r="A12" s="21" t="s">
        <v>141</v>
      </c>
      <c r="B12" s="26" t="s">
        <v>2</v>
      </c>
      <c r="C12" s="24">
        <v>0.8</v>
      </c>
      <c r="D12" s="24">
        <v>2.3199999999999998</v>
      </c>
      <c r="E12" s="24">
        <v>24</v>
      </c>
      <c r="F12" s="24">
        <v>0</v>
      </c>
      <c r="G12" s="24">
        <v>1.8</v>
      </c>
      <c r="H12" s="24">
        <f t="shared" si="0"/>
        <v>22.2</v>
      </c>
      <c r="I12" s="24">
        <v>112</v>
      </c>
      <c r="J12" s="24">
        <v>112</v>
      </c>
      <c r="K12" s="24" t="s">
        <v>24</v>
      </c>
    </row>
    <row r="13" spans="1:11" x14ac:dyDescent="0.2">
      <c r="A13" s="21" t="s">
        <v>141</v>
      </c>
      <c r="B13" s="26" t="s">
        <v>134</v>
      </c>
      <c r="C13" s="24">
        <v>5.10948905109489</v>
      </c>
      <c r="D13" s="24">
        <v>14.598540145985401</v>
      </c>
      <c r="E13" s="24">
        <v>2.773722627737226</v>
      </c>
      <c r="F13" s="24">
        <v>1.2408759124087592</v>
      </c>
      <c r="G13" s="24">
        <v>0.65693430656934304</v>
      </c>
      <c r="H13" s="24">
        <f t="shared" si="0"/>
        <v>2.1167883211678831</v>
      </c>
      <c r="I13" s="24">
        <v>117.51824817518248</v>
      </c>
      <c r="J13" s="24">
        <v>117.51824817518248</v>
      </c>
      <c r="K13" s="24" t="s">
        <v>119</v>
      </c>
    </row>
    <row r="14" spans="1:11" x14ac:dyDescent="0.2">
      <c r="A14" s="21" t="s">
        <v>141</v>
      </c>
      <c r="B14" s="26" t="s">
        <v>46</v>
      </c>
      <c r="C14" s="24">
        <v>62</v>
      </c>
      <c r="D14" s="24">
        <v>15</v>
      </c>
      <c r="E14" s="24">
        <v>17</v>
      </c>
      <c r="F14" s="24">
        <v>4.9000000000000004</v>
      </c>
      <c r="G14" s="24">
        <v>9.4</v>
      </c>
      <c r="H14" s="24">
        <f t="shared" si="0"/>
        <v>7.6</v>
      </c>
      <c r="I14" s="24">
        <v>646</v>
      </c>
      <c r="J14" s="24">
        <v>646</v>
      </c>
      <c r="K14" s="24" t="s">
        <v>24</v>
      </c>
    </row>
    <row r="15" spans="1:11" x14ac:dyDescent="0.2">
      <c r="A15" s="21" t="s">
        <v>141</v>
      </c>
      <c r="B15" s="26" t="s">
        <v>182</v>
      </c>
      <c r="C15" s="24">
        <v>6.5</v>
      </c>
      <c r="D15" s="24">
        <v>13</v>
      </c>
      <c r="E15" s="24">
        <v>68</v>
      </c>
      <c r="F15" s="24">
        <v>1</v>
      </c>
      <c r="G15" s="24">
        <v>10</v>
      </c>
      <c r="H15" s="24">
        <f t="shared" si="0"/>
        <v>58</v>
      </c>
      <c r="I15" s="24">
        <v>379</v>
      </c>
      <c r="J15" s="24">
        <v>379</v>
      </c>
      <c r="K15" s="24" t="s">
        <v>24</v>
      </c>
    </row>
    <row r="16" spans="1:11" x14ac:dyDescent="0.2">
      <c r="A16" s="21" t="s">
        <v>142</v>
      </c>
      <c r="B16" s="26" t="s">
        <v>82</v>
      </c>
      <c r="C16" s="27">
        <v>18.333333333333332</v>
      </c>
      <c r="D16" s="27">
        <v>8.0952380952380949</v>
      </c>
      <c r="E16" s="27">
        <v>18.571428571428569</v>
      </c>
      <c r="F16" s="27">
        <v>7.6190476190476195</v>
      </c>
      <c r="G16" s="27">
        <v>4.0476190476190474</v>
      </c>
      <c r="H16" s="24">
        <f t="shared" si="0"/>
        <v>14.523809523809522</v>
      </c>
      <c r="I16" s="27">
        <v>261.90476190476193</v>
      </c>
      <c r="J16" s="27">
        <v>261.90476190476193</v>
      </c>
      <c r="K16" s="24" t="s">
        <v>119</v>
      </c>
    </row>
    <row r="17" spans="1:11" x14ac:dyDescent="0.2">
      <c r="A17" s="21" t="s">
        <v>143</v>
      </c>
      <c r="B17" s="26" t="s">
        <v>81</v>
      </c>
      <c r="C17" s="24">
        <v>7.6305220883534135</v>
      </c>
      <c r="D17" s="24">
        <v>2.4899598393574296</v>
      </c>
      <c r="E17" s="24">
        <v>9.6385542168674689</v>
      </c>
      <c r="F17" s="24">
        <v>3.3734939759036147</v>
      </c>
      <c r="G17" s="24">
        <v>3.1325301204819276</v>
      </c>
      <c r="H17" s="24">
        <f t="shared" si="0"/>
        <v>6.5060240963855414</v>
      </c>
      <c r="I17" s="24">
        <v>110.44176706827309</v>
      </c>
      <c r="J17" s="24">
        <v>110.44176706827309</v>
      </c>
      <c r="K17" s="24" t="s">
        <v>119</v>
      </c>
    </row>
    <row r="18" spans="1:11" x14ac:dyDescent="0.2">
      <c r="A18" s="21" t="s">
        <v>143</v>
      </c>
      <c r="B18" s="26" t="s">
        <v>159</v>
      </c>
      <c r="C18" s="24">
        <v>9.9290780141843982</v>
      </c>
      <c r="D18" s="24">
        <v>3.4751773049645394</v>
      </c>
      <c r="E18" s="24">
        <v>10.638297872340425</v>
      </c>
      <c r="F18" s="24">
        <v>4.6099290780141846</v>
      </c>
      <c r="G18" s="24">
        <v>3.9007092198581561</v>
      </c>
      <c r="H18" s="24">
        <f t="shared" si="0"/>
        <v>6.7375886524822697</v>
      </c>
      <c r="I18" s="24">
        <v>140.42553191489361</v>
      </c>
      <c r="J18" s="24">
        <v>140.42553191489361</v>
      </c>
      <c r="K18" s="24" t="s">
        <v>119</v>
      </c>
    </row>
    <row r="19" spans="1:11" x14ac:dyDescent="0.2">
      <c r="A19" s="21" t="s">
        <v>142</v>
      </c>
      <c r="B19" s="26" t="s">
        <v>80</v>
      </c>
      <c r="C19" s="27">
        <v>23.076923076923077</v>
      </c>
      <c r="D19" s="27">
        <v>3.8461538461538463</v>
      </c>
      <c r="E19" s="27">
        <v>32.692307692307693</v>
      </c>
      <c r="F19" s="27">
        <v>21.153846153846153</v>
      </c>
      <c r="G19" s="27">
        <v>6.3461538461538458</v>
      </c>
      <c r="H19" s="24">
        <f t="shared" si="0"/>
        <v>26.346153846153847</v>
      </c>
      <c r="I19" s="27">
        <v>350</v>
      </c>
      <c r="J19" s="27">
        <v>350</v>
      </c>
      <c r="K19" s="24" t="s">
        <v>119</v>
      </c>
    </row>
    <row r="20" spans="1:11" x14ac:dyDescent="0.2">
      <c r="A20" s="21" t="s">
        <v>141</v>
      </c>
      <c r="B20" s="26" t="s">
        <v>126</v>
      </c>
      <c r="C20" s="24">
        <v>8.4967320261437909</v>
      </c>
      <c r="D20" s="24">
        <v>19.607843137254903</v>
      </c>
      <c r="E20" s="24">
        <v>0.45751633986928103</v>
      </c>
      <c r="F20" s="24">
        <v>0.19607843137254902</v>
      </c>
      <c r="G20" s="24">
        <v>6.535947712418301E-2</v>
      </c>
      <c r="H20" s="24">
        <f t="shared" si="0"/>
        <v>0.39215686274509803</v>
      </c>
      <c r="I20" s="24">
        <v>160.78431372549019</v>
      </c>
      <c r="J20" s="24">
        <v>160.78431372549019</v>
      </c>
      <c r="K20" s="24" t="s">
        <v>119</v>
      </c>
    </row>
    <row r="21" spans="1:11" x14ac:dyDescent="0.2">
      <c r="A21" s="21" t="s">
        <v>141</v>
      </c>
      <c r="B21" s="26" t="s">
        <v>51</v>
      </c>
      <c r="C21" s="24">
        <v>0.4</v>
      </c>
      <c r="D21" s="24">
        <v>2.4</v>
      </c>
      <c r="E21" s="24">
        <v>7.2</v>
      </c>
      <c r="F21" s="24">
        <v>1.4</v>
      </c>
      <c r="G21" s="24">
        <v>3.3</v>
      </c>
      <c r="H21" s="24">
        <f t="shared" si="0"/>
        <v>3.9000000000000004</v>
      </c>
      <c r="I21" s="24">
        <v>35</v>
      </c>
      <c r="J21" s="24">
        <v>35</v>
      </c>
      <c r="K21" s="24" t="s">
        <v>24</v>
      </c>
    </row>
    <row r="22" spans="1:11" x14ac:dyDescent="0.2">
      <c r="A22" s="21" t="s">
        <v>141</v>
      </c>
      <c r="B22" s="26" t="s">
        <v>65</v>
      </c>
      <c r="C22" s="24">
        <v>4.716981132075472</v>
      </c>
      <c r="D22" s="24">
        <v>2.641509433962264</v>
      </c>
      <c r="E22" s="24">
        <v>8.2075471698113205</v>
      </c>
      <c r="F22" s="24">
        <v>1.320754716981132</v>
      </c>
      <c r="G22" s="24">
        <v>4.5283018867924527</v>
      </c>
      <c r="H22" s="24">
        <f t="shared" si="0"/>
        <v>3.6792452830188678</v>
      </c>
      <c r="I22" s="24">
        <v>82.075471698113205</v>
      </c>
      <c r="J22" s="24">
        <v>82.075471698113205</v>
      </c>
      <c r="K22" s="24" t="s">
        <v>119</v>
      </c>
    </row>
    <row r="23" spans="1:11" x14ac:dyDescent="0.2">
      <c r="A23" s="21" t="s">
        <v>143</v>
      </c>
      <c r="B23" s="26" t="s">
        <v>163</v>
      </c>
      <c r="C23" s="24">
        <v>4.6078431372549016</v>
      </c>
      <c r="D23" s="24">
        <v>2.0588235294117645</v>
      </c>
      <c r="E23" s="24">
        <v>6.4705882352941169</v>
      </c>
      <c r="F23" s="24">
        <v>1.3725490196078429</v>
      </c>
      <c r="G23" s="24">
        <v>4.0196078431372539</v>
      </c>
      <c r="H23" s="24">
        <f t="shared" si="0"/>
        <v>2.4509803921568629</v>
      </c>
      <c r="I23" s="24">
        <v>71.568627450980387</v>
      </c>
      <c r="J23" s="24">
        <v>71.568627450980387</v>
      </c>
      <c r="K23" s="24" t="s">
        <v>119</v>
      </c>
    </row>
    <row r="24" spans="1:11" x14ac:dyDescent="0.2">
      <c r="A24" s="21" t="s">
        <v>141</v>
      </c>
      <c r="B24" s="26" t="s">
        <v>64</v>
      </c>
      <c r="C24" s="24">
        <v>4.716981132075472</v>
      </c>
      <c r="D24" s="24">
        <v>2.641509433962264</v>
      </c>
      <c r="E24" s="24">
        <v>8.2075471698113205</v>
      </c>
      <c r="F24" s="24">
        <v>1.320754716981132</v>
      </c>
      <c r="G24" s="24">
        <v>4.5283018867924527</v>
      </c>
      <c r="H24" s="24">
        <f t="shared" si="0"/>
        <v>3.6792452830188678</v>
      </c>
      <c r="I24" s="24">
        <v>82.075471698113205</v>
      </c>
      <c r="J24" s="24">
        <v>82.075471698113205</v>
      </c>
      <c r="K24" s="24" t="s">
        <v>119</v>
      </c>
    </row>
    <row r="25" spans="1:11" x14ac:dyDescent="0.2">
      <c r="A25" s="21" t="s">
        <v>143</v>
      </c>
      <c r="B25" s="26" t="s">
        <v>162</v>
      </c>
      <c r="C25" s="24">
        <v>3.3774834437086092</v>
      </c>
      <c r="D25" s="24">
        <v>1.7880794701986757</v>
      </c>
      <c r="E25" s="24">
        <v>9.2715231788079482</v>
      </c>
      <c r="F25" s="24">
        <v>3.8410596026490067</v>
      </c>
      <c r="G25" s="24">
        <v>3.9072847682119209</v>
      </c>
      <c r="H25" s="24">
        <f t="shared" si="0"/>
        <v>5.3642384105960268</v>
      </c>
      <c r="I25" s="24">
        <v>68.874172185430467</v>
      </c>
      <c r="J25" s="24">
        <v>68.874172185430467</v>
      </c>
      <c r="K25" s="24" t="s">
        <v>119</v>
      </c>
    </row>
    <row r="26" spans="1:11" x14ac:dyDescent="0.2">
      <c r="A26" s="21" t="s">
        <v>143</v>
      </c>
      <c r="B26" s="26" t="s">
        <v>161</v>
      </c>
      <c r="C26" s="24">
        <v>3.1372549019607843</v>
      </c>
      <c r="D26" s="24">
        <v>1.3725490196078429</v>
      </c>
      <c r="E26" s="24">
        <v>7.8431372549019605</v>
      </c>
      <c r="F26" s="24">
        <v>3.6274509803921569</v>
      </c>
      <c r="G26" s="24">
        <v>2.9411764705882351</v>
      </c>
      <c r="H26" s="24">
        <f t="shared" si="0"/>
        <v>4.9019607843137258</v>
      </c>
      <c r="I26" s="24">
        <v>59.803921568627452</v>
      </c>
      <c r="J26" s="24">
        <v>59.803921568627452</v>
      </c>
      <c r="K26" s="24" t="s">
        <v>119</v>
      </c>
    </row>
    <row r="27" spans="1:11" x14ac:dyDescent="0.2">
      <c r="A27" s="21" t="s">
        <v>143</v>
      </c>
      <c r="B27" s="26" t="s">
        <v>160</v>
      </c>
      <c r="C27" s="24">
        <v>3.3018867924528301</v>
      </c>
      <c r="D27" s="24">
        <v>1.9811320754716981</v>
      </c>
      <c r="E27" s="24">
        <v>9.433962264150944</v>
      </c>
      <c r="F27" s="24">
        <v>3.3962264150943398</v>
      </c>
      <c r="G27" s="24">
        <v>5.0943396226415096</v>
      </c>
      <c r="H27" s="24">
        <f t="shared" si="0"/>
        <v>4.3396226415094343</v>
      </c>
      <c r="I27" s="24">
        <v>69.811320754716988</v>
      </c>
      <c r="J27" s="24">
        <v>69.811320754716988</v>
      </c>
      <c r="K27" s="24" t="s">
        <v>119</v>
      </c>
    </row>
    <row r="28" spans="1:11" x14ac:dyDescent="0.2">
      <c r="A28" s="21" t="s">
        <v>143</v>
      </c>
      <c r="B28" s="26" t="s">
        <v>155</v>
      </c>
      <c r="C28" s="24">
        <v>4.716981132075472</v>
      </c>
      <c r="D28" s="24">
        <v>2.641509433962264</v>
      </c>
      <c r="E28" s="24">
        <v>8.2075471698113205</v>
      </c>
      <c r="F28" s="24">
        <v>1.320754716981132</v>
      </c>
      <c r="G28" s="24">
        <v>4.5283018867924527</v>
      </c>
      <c r="H28" s="24">
        <f t="shared" si="0"/>
        <v>3.6792452830188678</v>
      </c>
      <c r="I28" s="24">
        <v>82.075471698113205</v>
      </c>
      <c r="J28" s="24">
        <v>82.075471698113205</v>
      </c>
      <c r="K28" s="24" t="s">
        <v>119</v>
      </c>
    </row>
    <row r="29" spans="1:11" x14ac:dyDescent="0.2">
      <c r="A29" s="21" t="s">
        <v>141</v>
      </c>
      <c r="B29" s="26" t="s">
        <v>149</v>
      </c>
      <c r="C29" s="24">
        <v>15.74468085106383</v>
      </c>
      <c r="D29" s="24">
        <v>11.063829787234043</v>
      </c>
      <c r="E29" s="24">
        <v>4.2553191489361701</v>
      </c>
      <c r="F29" s="24">
        <v>0.93617021276595758</v>
      </c>
      <c r="G29" s="24">
        <v>1.2340425531914894</v>
      </c>
      <c r="H29" s="24">
        <f t="shared" si="0"/>
        <v>3.0212765957446805</v>
      </c>
      <c r="I29" s="24">
        <v>194.89361702127661</v>
      </c>
      <c r="J29" s="24">
        <v>194.89361702127661</v>
      </c>
      <c r="K29" s="24" t="s">
        <v>119</v>
      </c>
    </row>
    <row r="30" spans="1:11" x14ac:dyDescent="0.2">
      <c r="A30" s="21" t="s">
        <v>141</v>
      </c>
      <c r="B30" s="26" t="s">
        <v>153</v>
      </c>
      <c r="C30" s="24">
        <v>24.378109452736318</v>
      </c>
      <c r="D30" s="24">
        <v>10.945273631840797</v>
      </c>
      <c r="E30" s="24">
        <v>2.5870646766169156</v>
      </c>
      <c r="F30" s="24">
        <v>0.19900497512437812</v>
      </c>
      <c r="G30" s="24">
        <v>0.79601990049751248</v>
      </c>
      <c r="H30" s="24">
        <f t="shared" si="0"/>
        <v>1.7910447761194033</v>
      </c>
      <c r="I30" s="24">
        <v>267.16417910447763</v>
      </c>
      <c r="J30" s="24">
        <v>267.16417910447763</v>
      </c>
      <c r="K30" s="24" t="s">
        <v>119</v>
      </c>
    </row>
    <row r="31" spans="1:11" x14ac:dyDescent="0.2">
      <c r="A31" s="21" t="s">
        <v>141</v>
      </c>
      <c r="B31" s="26" t="s">
        <v>113</v>
      </c>
      <c r="C31" s="24">
        <v>6.567164179104477</v>
      </c>
      <c r="D31" s="24">
        <v>9.8507462686567155</v>
      </c>
      <c r="E31" s="24">
        <v>5.6716417910447756</v>
      </c>
      <c r="F31" s="24">
        <v>0.83582089552238792</v>
      </c>
      <c r="G31" s="24">
        <v>0.80597014925373134</v>
      </c>
      <c r="H31" s="24">
        <f t="shared" si="0"/>
        <v>4.8656716417910442</v>
      </c>
      <c r="I31" s="24">
        <v>126.86567164179104</v>
      </c>
      <c r="J31" s="24">
        <v>126.86567164179104</v>
      </c>
      <c r="K31" s="24" t="s">
        <v>24</v>
      </c>
    </row>
    <row r="32" spans="1:11" x14ac:dyDescent="0.2">
      <c r="A32" s="21" t="s">
        <v>141</v>
      </c>
      <c r="B32" s="26" t="s">
        <v>11</v>
      </c>
      <c r="C32" s="24">
        <v>0.1</v>
      </c>
      <c r="D32" s="24">
        <v>2</v>
      </c>
      <c r="E32" s="24">
        <v>21</v>
      </c>
      <c r="F32" s="24">
        <v>6.5</v>
      </c>
      <c r="G32" s="24">
        <v>3.3</v>
      </c>
      <c r="H32" s="24">
        <f t="shared" si="0"/>
        <v>17.7</v>
      </c>
      <c r="I32" s="24">
        <v>90</v>
      </c>
      <c r="J32" s="24">
        <v>90</v>
      </c>
      <c r="K32" s="24" t="s">
        <v>24</v>
      </c>
    </row>
    <row r="33" spans="1:11" x14ac:dyDescent="0.2">
      <c r="A33" s="21" t="s">
        <v>141</v>
      </c>
      <c r="B33" s="26" t="s">
        <v>44</v>
      </c>
      <c r="C33" s="24">
        <v>11.1</v>
      </c>
      <c r="D33" s="24">
        <v>26</v>
      </c>
      <c r="E33" s="24"/>
      <c r="F33" s="24"/>
      <c r="G33" s="24"/>
      <c r="H33" s="24">
        <v>0</v>
      </c>
      <c r="I33" s="24">
        <v>203.89999999999998</v>
      </c>
      <c r="J33" s="24">
        <v>203.89999999999998</v>
      </c>
      <c r="K33" s="24" t="s">
        <v>24</v>
      </c>
    </row>
    <row r="34" spans="1:11" x14ac:dyDescent="0.2">
      <c r="A34" s="21" t="s">
        <v>141</v>
      </c>
      <c r="B34" s="26" t="s">
        <v>250</v>
      </c>
      <c r="C34" s="24">
        <v>17</v>
      </c>
      <c r="D34" s="24">
        <v>27</v>
      </c>
      <c r="I34" s="24">
        <v>272</v>
      </c>
      <c r="J34" s="24">
        <v>272</v>
      </c>
      <c r="K34" s="24" t="s">
        <v>24</v>
      </c>
    </row>
    <row r="35" spans="1:11" x14ac:dyDescent="0.2">
      <c r="A35" s="21" t="s">
        <v>141</v>
      </c>
      <c r="B35" s="26" t="s">
        <v>249</v>
      </c>
      <c r="C35" s="24">
        <v>7.6</v>
      </c>
      <c r="D35" s="24">
        <v>29</v>
      </c>
      <c r="I35" s="24">
        <v>193</v>
      </c>
      <c r="J35" s="24">
        <v>193</v>
      </c>
      <c r="K35" s="24" t="s">
        <v>24</v>
      </c>
    </row>
    <row r="36" spans="1:11" x14ac:dyDescent="0.2">
      <c r="A36" s="21" t="s">
        <v>141</v>
      </c>
      <c r="B36" s="26" t="s">
        <v>67</v>
      </c>
      <c r="C36" s="24">
        <v>46</v>
      </c>
      <c r="D36" s="24">
        <v>15</v>
      </c>
      <c r="E36" s="24">
        <v>33</v>
      </c>
      <c r="F36" s="24">
        <v>5</v>
      </c>
      <c r="G36" s="24">
        <v>3</v>
      </c>
      <c r="H36" s="24">
        <f>E36-G36</f>
        <v>30</v>
      </c>
      <c r="I36" s="24">
        <v>574</v>
      </c>
      <c r="J36" s="24">
        <v>574</v>
      </c>
      <c r="K36" s="24" t="s">
        <v>24</v>
      </c>
    </row>
    <row r="37" spans="1:11" x14ac:dyDescent="0.2">
      <c r="A37" s="21" t="s">
        <v>141</v>
      </c>
      <c r="B37" s="26" t="s">
        <v>184</v>
      </c>
      <c r="C37" s="24">
        <v>4.9000000000000004</v>
      </c>
      <c r="D37" s="24">
        <v>24.5</v>
      </c>
      <c r="E37" s="24"/>
      <c r="F37" s="24"/>
      <c r="G37" s="24"/>
      <c r="H37" s="24">
        <v>0</v>
      </c>
      <c r="I37" s="24">
        <v>142.1</v>
      </c>
      <c r="J37" s="24">
        <v>142.1</v>
      </c>
      <c r="K37" s="24" t="s">
        <v>24</v>
      </c>
    </row>
    <row r="38" spans="1:11" x14ac:dyDescent="0.2">
      <c r="A38" s="21" t="s">
        <v>141</v>
      </c>
      <c r="B38" s="21" t="s">
        <v>192</v>
      </c>
      <c r="C38" s="21">
        <v>0.5</v>
      </c>
      <c r="D38" s="21">
        <v>2.2000000000000002</v>
      </c>
      <c r="E38" s="21">
        <v>5.3</v>
      </c>
      <c r="F38" s="21">
        <v>2.2999999999999998</v>
      </c>
      <c r="G38" s="21">
        <v>2.2000000000000002</v>
      </c>
      <c r="H38" s="24">
        <f t="shared" ref="H38:H43" si="1">E38-G38</f>
        <v>3.0999999999999996</v>
      </c>
      <c r="I38" s="21">
        <v>28</v>
      </c>
      <c r="J38" s="21">
        <v>28</v>
      </c>
      <c r="K38" s="24" t="s">
        <v>24</v>
      </c>
    </row>
    <row r="39" spans="1:11" x14ac:dyDescent="0.2">
      <c r="A39" s="21" t="s">
        <v>141</v>
      </c>
      <c r="B39" s="26" t="s">
        <v>8</v>
      </c>
      <c r="C39" s="24">
        <v>1.5</v>
      </c>
      <c r="D39" s="24">
        <v>3.4</v>
      </c>
      <c r="E39" s="24">
        <v>21</v>
      </c>
      <c r="F39" s="24">
        <v>4.5</v>
      </c>
      <c r="G39" s="24">
        <v>2.4</v>
      </c>
      <c r="H39" s="24">
        <f t="shared" si="1"/>
        <v>18.600000000000001</v>
      </c>
      <c r="I39" s="24">
        <v>96</v>
      </c>
      <c r="J39" s="24">
        <v>96</v>
      </c>
      <c r="K39" s="24" t="s">
        <v>119</v>
      </c>
    </row>
    <row r="40" spans="1:11" x14ac:dyDescent="0.2">
      <c r="A40" s="21" t="s">
        <v>142</v>
      </c>
      <c r="B40" s="26" t="s">
        <v>178</v>
      </c>
      <c r="C40" s="24">
        <v>38.63636363636364</v>
      </c>
      <c r="D40" s="24">
        <v>11.590909090909092</v>
      </c>
      <c r="E40" s="24">
        <v>36.363636363636367</v>
      </c>
      <c r="F40" s="24">
        <v>20.22727272727273</v>
      </c>
      <c r="G40" s="24">
        <v>5.0000000000000009</v>
      </c>
      <c r="H40" s="24">
        <f t="shared" si="1"/>
        <v>31.363636363636367</v>
      </c>
      <c r="I40" s="24">
        <v>518.18181818181824</v>
      </c>
      <c r="J40" s="24">
        <v>518.18181818181824</v>
      </c>
      <c r="K40" s="24" t="s">
        <v>119</v>
      </c>
    </row>
    <row r="41" spans="1:11" x14ac:dyDescent="0.2">
      <c r="A41" s="21" t="s">
        <v>141</v>
      </c>
      <c r="B41" s="26" t="s">
        <v>112</v>
      </c>
      <c r="C41" s="24">
        <v>2.3664122137404582</v>
      </c>
      <c r="D41" s="24">
        <v>7.888040712468193</v>
      </c>
      <c r="E41" s="24">
        <v>3.8167938931297711</v>
      </c>
      <c r="F41" s="24">
        <v>0.83969465648854957</v>
      </c>
      <c r="G41" s="24">
        <v>0.4580152671755725</v>
      </c>
      <c r="H41" s="24">
        <f t="shared" si="1"/>
        <v>3.3587786259541987</v>
      </c>
      <c r="I41" s="24">
        <v>69.465648854961827</v>
      </c>
      <c r="J41" s="24">
        <v>69.465648854961827</v>
      </c>
      <c r="K41" s="24" t="s">
        <v>119</v>
      </c>
    </row>
    <row r="42" spans="1:11" x14ac:dyDescent="0.2">
      <c r="A42" s="21" t="s">
        <v>141</v>
      </c>
      <c r="B42" s="26" t="s">
        <v>111</v>
      </c>
      <c r="C42" s="24">
        <v>2.5706940874035986</v>
      </c>
      <c r="D42" s="24">
        <v>4.8843187660668379</v>
      </c>
      <c r="E42" s="24">
        <v>4.1131105398457581</v>
      </c>
      <c r="F42" s="24">
        <v>1.4910025706940873</v>
      </c>
      <c r="G42" s="24">
        <v>0.74550128534704363</v>
      </c>
      <c r="H42" s="24">
        <f t="shared" si="1"/>
        <v>3.3676092544987144</v>
      </c>
      <c r="I42" s="24">
        <v>64.010282776349612</v>
      </c>
      <c r="J42" s="24">
        <v>64.010282776349612</v>
      </c>
      <c r="K42" s="24" t="s">
        <v>119</v>
      </c>
    </row>
    <row r="43" spans="1:11" x14ac:dyDescent="0.2">
      <c r="A43" s="21" t="s">
        <v>143</v>
      </c>
      <c r="B43" s="26" t="s">
        <v>27</v>
      </c>
      <c r="C43" s="24">
        <v>53.6</v>
      </c>
      <c r="D43" s="24">
        <v>5.7</v>
      </c>
      <c r="E43" s="24">
        <v>19.600000000000001</v>
      </c>
      <c r="F43" s="24">
        <v>6.1</v>
      </c>
      <c r="G43" s="24">
        <v>13.5</v>
      </c>
      <c r="H43" s="24">
        <f t="shared" si="1"/>
        <v>6.1000000000000014</v>
      </c>
      <c r="I43" s="24">
        <v>547</v>
      </c>
      <c r="J43" s="24">
        <v>547</v>
      </c>
      <c r="K43" s="24" t="s">
        <v>24</v>
      </c>
    </row>
    <row r="44" spans="1:11" x14ac:dyDescent="0.2">
      <c r="A44" s="21" t="s">
        <v>141</v>
      </c>
      <c r="B44" s="26" t="s">
        <v>185</v>
      </c>
      <c r="C44" s="24">
        <v>7.8</v>
      </c>
      <c r="D44" s="24">
        <v>27.6</v>
      </c>
      <c r="E44" s="24"/>
      <c r="F44" s="24"/>
      <c r="G44" s="24"/>
      <c r="H44" s="24">
        <v>0</v>
      </c>
      <c r="I44" s="24">
        <v>180.60000000000002</v>
      </c>
      <c r="J44" s="24">
        <v>180.60000000000002</v>
      </c>
      <c r="K44" s="24" t="s">
        <v>24</v>
      </c>
    </row>
    <row r="45" spans="1:11" x14ac:dyDescent="0.2">
      <c r="A45" s="21" t="s">
        <v>142</v>
      </c>
      <c r="B45" s="26" t="s">
        <v>96</v>
      </c>
      <c r="C45" s="24">
        <v>37.368421052631582</v>
      </c>
      <c r="D45" s="24">
        <v>15.789473684210527</v>
      </c>
      <c r="E45" s="24">
        <v>17.894736842105264</v>
      </c>
      <c r="F45" s="24">
        <v>2.1052631578947372</v>
      </c>
      <c r="G45" s="24">
        <v>10</v>
      </c>
      <c r="H45" s="24">
        <f t="shared" ref="H45:H61" si="2">E45-G45</f>
        <v>7.8947368421052637</v>
      </c>
      <c r="I45" s="24">
        <v>442.1052631578948</v>
      </c>
      <c r="J45" s="24">
        <v>442.1052631578948</v>
      </c>
      <c r="K45" s="24" t="s">
        <v>119</v>
      </c>
    </row>
    <row r="46" spans="1:11" x14ac:dyDescent="0.2">
      <c r="A46" s="21" t="s">
        <v>141</v>
      </c>
      <c r="B46" s="26" t="s">
        <v>133</v>
      </c>
      <c r="C46" s="24">
        <v>4.8044692737430159</v>
      </c>
      <c r="D46" s="24">
        <v>16.201117318435752</v>
      </c>
      <c r="E46" s="24">
        <v>1.6201117318435754</v>
      </c>
      <c r="F46" s="24">
        <v>0.83798882681564235</v>
      </c>
      <c r="G46" s="24">
        <v>0.39106145251396646</v>
      </c>
      <c r="H46" s="24">
        <f t="shared" si="2"/>
        <v>1.229050279329609</v>
      </c>
      <c r="I46" s="24">
        <v>118.43575418994412</v>
      </c>
      <c r="J46" s="24">
        <v>118.43575418994412</v>
      </c>
      <c r="K46" s="24" t="s">
        <v>119</v>
      </c>
    </row>
    <row r="47" spans="1:11" x14ac:dyDescent="0.2">
      <c r="A47" s="21" t="s">
        <v>142</v>
      </c>
      <c r="B47" s="26" t="s">
        <v>175</v>
      </c>
      <c r="C47" s="24">
        <v>11.564625850340136</v>
      </c>
      <c r="D47" s="24">
        <v>3.0612244897959182</v>
      </c>
      <c r="E47" s="24">
        <v>14.965986394557822</v>
      </c>
      <c r="F47" s="24">
        <v>9.5238095238095237</v>
      </c>
      <c r="G47" s="24">
        <v>2.9251700680272106</v>
      </c>
      <c r="H47" s="24">
        <f t="shared" si="2"/>
        <v>12.040816326530612</v>
      </c>
      <c r="I47" s="24">
        <v>165.30612244897958</v>
      </c>
      <c r="J47" s="24">
        <v>165.30612244897958</v>
      </c>
      <c r="K47" s="24" t="s">
        <v>119</v>
      </c>
    </row>
    <row r="48" spans="1:11" x14ac:dyDescent="0.2">
      <c r="A48" s="21" t="s">
        <v>141</v>
      </c>
      <c r="B48" s="26" t="s">
        <v>225</v>
      </c>
      <c r="C48" s="24">
        <v>5.2</v>
      </c>
      <c r="D48" s="24">
        <v>12</v>
      </c>
      <c r="E48" s="24">
        <v>8.9</v>
      </c>
      <c r="F48" s="24">
        <v>2.2000000000000002</v>
      </c>
      <c r="G48" s="24">
        <v>5.2</v>
      </c>
      <c r="H48" s="24">
        <f t="shared" si="2"/>
        <v>3.7</v>
      </c>
      <c r="I48" s="24">
        <v>121</v>
      </c>
      <c r="J48" s="24">
        <v>121</v>
      </c>
      <c r="K48" s="24" t="s">
        <v>24</v>
      </c>
    </row>
    <row r="49" spans="1:11" x14ac:dyDescent="0.2">
      <c r="A49" s="21" t="s">
        <v>142</v>
      </c>
      <c r="B49" s="26" t="s">
        <v>177</v>
      </c>
      <c r="C49" s="24">
        <v>25</v>
      </c>
      <c r="D49" s="24">
        <v>15.714285714285717</v>
      </c>
      <c r="E49" s="24">
        <v>42.857142857142861</v>
      </c>
      <c r="F49" s="24">
        <v>25.714285714285715</v>
      </c>
      <c r="G49" s="24">
        <v>8.5714285714285712</v>
      </c>
      <c r="H49" s="24">
        <f t="shared" si="2"/>
        <v>34.285714285714292</v>
      </c>
      <c r="I49" s="24">
        <v>428.57142857142861</v>
      </c>
      <c r="J49" s="24">
        <v>428.57142857142861</v>
      </c>
      <c r="K49" s="24" t="s">
        <v>119</v>
      </c>
    </row>
    <row r="50" spans="1:11" x14ac:dyDescent="0.2">
      <c r="A50" s="21" t="s">
        <v>141</v>
      </c>
      <c r="B50" s="26" t="s">
        <v>62</v>
      </c>
      <c r="C50" s="24">
        <v>0.2</v>
      </c>
      <c r="D50" s="24">
        <v>2.4</v>
      </c>
      <c r="E50" s="24">
        <v>4.0999999999999996</v>
      </c>
      <c r="F50" s="24">
        <v>1.3</v>
      </c>
      <c r="G50" s="24">
        <v>2</v>
      </c>
      <c r="H50" s="24">
        <f t="shared" si="2"/>
        <v>2.0999999999999996</v>
      </c>
      <c r="I50" s="24">
        <v>22</v>
      </c>
      <c r="J50" s="24">
        <v>22</v>
      </c>
      <c r="K50" s="24" t="s">
        <v>24</v>
      </c>
    </row>
    <row r="51" spans="1:11" x14ac:dyDescent="0.2">
      <c r="A51" s="21" t="s">
        <v>141</v>
      </c>
      <c r="B51" s="26" t="s">
        <v>60</v>
      </c>
      <c r="C51" s="24">
        <v>0.3</v>
      </c>
      <c r="D51" s="24">
        <v>3</v>
      </c>
      <c r="E51" s="24">
        <v>3.8</v>
      </c>
      <c r="F51" s="24">
        <v>0.4</v>
      </c>
      <c r="G51" s="24">
        <v>2.4</v>
      </c>
      <c r="H51" s="24">
        <f t="shared" si="2"/>
        <v>1.4</v>
      </c>
      <c r="I51" s="24">
        <v>23</v>
      </c>
      <c r="J51" s="24">
        <v>23</v>
      </c>
      <c r="K51" s="24" t="s">
        <v>24</v>
      </c>
    </row>
    <row r="52" spans="1:11" x14ac:dyDescent="0.2">
      <c r="A52" s="21" t="s">
        <v>141</v>
      </c>
      <c r="B52" s="26" t="s">
        <v>128</v>
      </c>
      <c r="C52" s="24">
        <v>9.6418732782369148</v>
      </c>
      <c r="D52" s="24">
        <v>10.192837465564738</v>
      </c>
      <c r="E52" s="24">
        <v>7.1625344352617084</v>
      </c>
      <c r="F52" s="24">
        <v>0.68870523415977969</v>
      </c>
      <c r="G52" s="24">
        <v>1.0743801652892562</v>
      </c>
      <c r="H52" s="24">
        <f t="shared" si="2"/>
        <v>6.0881542699724527</v>
      </c>
      <c r="I52" s="24">
        <v>157.02479338842974</v>
      </c>
      <c r="J52" s="24">
        <v>157.02479338842974</v>
      </c>
      <c r="K52" s="24" t="s">
        <v>119</v>
      </c>
    </row>
    <row r="53" spans="1:11" x14ac:dyDescent="0.2">
      <c r="A53" s="21" t="s">
        <v>143</v>
      </c>
      <c r="B53" s="26" t="s">
        <v>41</v>
      </c>
      <c r="C53" s="24">
        <v>0.7</v>
      </c>
      <c r="D53" s="24">
        <v>1.2</v>
      </c>
      <c r="E53" s="24">
        <v>12</v>
      </c>
      <c r="F53" s="24">
        <v>4.4000000000000004</v>
      </c>
      <c r="G53" s="24">
        <v>6.5</v>
      </c>
      <c r="H53" s="24">
        <f t="shared" si="2"/>
        <v>5.5</v>
      </c>
      <c r="I53" s="24">
        <v>52</v>
      </c>
      <c r="J53" s="24">
        <v>52</v>
      </c>
      <c r="K53" s="24" t="s">
        <v>24</v>
      </c>
    </row>
    <row r="54" spans="1:11" x14ac:dyDescent="0.2">
      <c r="A54" s="21" t="s">
        <v>141</v>
      </c>
      <c r="B54" s="26" t="s">
        <v>101</v>
      </c>
      <c r="C54" s="24">
        <v>4.0163934426229515</v>
      </c>
      <c r="D54" s="24">
        <v>5.081967213114754</v>
      </c>
      <c r="E54" s="24">
        <v>4.5081967213114753</v>
      </c>
      <c r="F54" s="24">
        <v>1.8032786885245904</v>
      </c>
      <c r="G54" s="24">
        <v>1.4754098360655739</v>
      </c>
      <c r="H54" s="24">
        <f t="shared" si="2"/>
        <v>3.0327868852459012</v>
      </c>
      <c r="I54" s="24">
        <v>72.131147540983605</v>
      </c>
      <c r="J54" s="24">
        <v>72.131147540983605</v>
      </c>
      <c r="K54" s="24" t="s">
        <v>119</v>
      </c>
    </row>
    <row r="55" spans="1:11" x14ac:dyDescent="0.2">
      <c r="A55" s="21" t="s">
        <v>141</v>
      </c>
      <c r="B55" s="26" t="s">
        <v>102</v>
      </c>
      <c r="C55" s="24">
        <v>22.72727272727273</v>
      </c>
      <c r="D55" s="24">
        <v>10.795454545454547</v>
      </c>
      <c r="E55" s="24">
        <v>0.56818181818181823</v>
      </c>
      <c r="F55" s="24">
        <v>0.34090909090909094</v>
      </c>
      <c r="G55" s="24">
        <v>0</v>
      </c>
      <c r="H55" s="24">
        <f t="shared" si="2"/>
        <v>0.56818181818181823</v>
      </c>
      <c r="I55" s="24">
        <v>248.86363636363637</v>
      </c>
      <c r="J55" s="24">
        <v>248.86363636363637</v>
      </c>
      <c r="K55" s="24" t="s">
        <v>119</v>
      </c>
    </row>
    <row r="56" spans="1:11" x14ac:dyDescent="0.2">
      <c r="A56" s="21" t="s">
        <v>143</v>
      </c>
      <c r="B56" s="26" t="s">
        <v>21</v>
      </c>
      <c r="C56" s="24">
        <v>0.3</v>
      </c>
      <c r="D56" s="24">
        <v>0.7</v>
      </c>
      <c r="E56" s="24">
        <v>7.7</v>
      </c>
      <c r="F56" s="24">
        <v>4.9000000000000004</v>
      </c>
      <c r="G56" s="24">
        <v>2</v>
      </c>
      <c r="H56" s="24">
        <f t="shared" si="2"/>
        <v>5.7</v>
      </c>
      <c r="I56" s="24">
        <v>32</v>
      </c>
      <c r="J56" s="24">
        <v>32</v>
      </c>
      <c r="K56" s="24" t="s">
        <v>24</v>
      </c>
    </row>
    <row r="57" spans="1:11" x14ac:dyDescent="0.2">
      <c r="A57" s="21" t="s">
        <v>142</v>
      </c>
      <c r="B57" s="26" t="s">
        <v>79</v>
      </c>
      <c r="C57" s="24">
        <v>45.714285714285715</v>
      </c>
      <c r="D57" s="24">
        <v>10</v>
      </c>
      <c r="E57" s="24">
        <v>34.285714285714285</v>
      </c>
      <c r="F57" s="24">
        <v>17.714285714285715</v>
      </c>
      <c r="G57" s="24">
        <v>8.2857142857142865</v>
      </c>
      <c r="H57" s="24">
        <f t="shared" si="2"/>
        <v>26</v>
      </c>
      <c r="I57" s="24">
        <v>565.71428571428578</v>
      </c>
      <c r="J57" s="24">
        <v>565.71428571428578</v>
      </c>
      <c r="K57" s="24" t="s">
        <v>119</v>
      </c>
    </row>
    <row r="58" spans="1:11" x14ac:dyDescent="0.2">
      <c r="A58" s="21" t="s">
        <v>142</v>
      </c>
      <c r="B58" s="26" t="s">
        <v>176</v>
      </c>
      <c r="C58" s="24">
        <v>42</v>
      </c>
      <c r="D58" s="24">
        <v>13.6</v>
      </c>
      <c r="E58" s="24">
        <v>34</v>
      </c>
      <c r="F58" s="24">
        <v>17</v>
      </c>
      <c r="G58" s="24">
        <v>10.4</v>
      </c>
      <c r="H58" s="24">
        <f t="shared" si="2"/>
        <v>23.6</v>
      </c>
      <c r="I58" s="24">
        <v>548</v>
      </c>
      <c r="J58" s="24">
        <v>548</v>
      </c>
      <c r="K58" s="24" t="s">
        <v>119</v>
      </c>
    </row>
    <row r="59" spans="1:11" x14ac:dyDescent="0.2">
      <c r="A59" s="21" t="s">
        <v>141</v>
      </c>
      <c r="B59" s="26" t="s">
        <v>220</v>
      </c>
      <c r="C59" s="24">
        <v>2.6</v>
      </c>
      <c r="D59" s="24">
        <v>8.9</v>
      </c>
      <c r="E59" s="24">
        <v>27</v>
      </c>
      <c r="F59" s="24">
        <v>4.8</v>
      </c>
      <c r="G59" s="24">
        <v>7.6</v>
      </c>
      <c r="H59" s="24">
        <f t="shared" si="2"/>
        <v>19.399999999999999</v>
      </c>
      <c r="I59" s="24">
        <v>164</v>
      </c>
      <c r="J59" s="24">
        <v>164</v>
      </c>
      <c r="K59" s="24" t="s">
        <v>24</v>
      </c>
    </row>
    <row r="60" spans="1:11" x14ac:dyDescent="0.2">
      <c r="A60" s="21" t="s">
        <v>141</v>
      </c>
      <c r="B60" s="26" t="s">
        <v>31</v>
      </c>
      <c r="C60" s="24">
        <v>99</v>
      </c>
      <c r="D60" s="24"/>
      <c r="E60" s="24"/>
      <c r="F60" s="24"/>
      <c r="G60" s="24"/>
      <c r="H60" s="24">
        <f t="shared" si="2"/>
        <v>0</v>
      </c>
      <c r="I60" s="24">
        <v>876</v>
      </c>
      <c r="J60" s="24">
        <v>876</v>
      </c>
      <c r="K60" s="24" t="s">
        <v>24</v>
      </c>
    </row>
    <row r="61" spans="1:11" x14ac:dyDescent="0.2">
      <c r="A61" s="21" t="s">
        <v>141</v>
      </c>
      <c r="B61" s="26" t="s">
        <v>66</v>
      </c>
      <c r="C61" s="24">
        <v>43.243243243243242</v>
      </c>
      <c r="D61" s="24">
        <v>15.135135135135133</v>
      </c>
      <c r="E61" s="24">
        <v>29.72972972972973</v>
      </c>
      <c r="F61" s="24">
        <v>9.1891891891891895</v>
      </c>
      <c r="G61" s="24">
        <v>9.1891891891891895</v>
      </c>
      <c r="H61" s="24">
        <f t="shared" si="2"/>
        <v>20.54054054054054</v>
      </c>
      <c r="I61" s="24">
        <v>540.54054054054052</v>
      </c>
      <c r="J61" s="24">
        <v>540.54054054054052</v>
      </c>
      <c r="K61" s="24" t="s">
        <v>119</v>
      </c>
    </row>
    <row r="62" spans="1:11" x14ac:dyDescent="0.2">
      <c r="A62" s="21" t="s">
        <v>141</v>
      </c>
      <c r="B62" s="26" t="s">
        <v>39</v>
      </c>
      <c r="C62" s="24">
        <v>10.6</v>
      </c>
      <c r="D62" s="24">
        <v>12.6</v>
      </c>
      <c r="E62" s="24">
        <v>1.1000000000000001</v>
      </c>
      <c r="F62" s="24">
        <v>1.1000000000000001</v>
      </c>
      <c r="G62" s="24">
        <v>0</v>
      </c>
      <c r="H62" s="24">
        <v>1.1000000000000001</v>
      </c>
      <c r="I62" s="24">
        <v>150.19999999999999</v>
      </c>
      <c r="J62" s="24">
        <v>150.19999999999999</v>
      </c>
      <c r="K62" s="24" t="s">
        <v>24</v>
      </c>
    </row>
    <row r="63" spans="1:11" x14ac:dyDescent="0.2">
      <c r="A63" s="21" t="s">
        <v>141</v>
      </c>
      <c r="B63" s="26" t="s">
        <v>50</v>
      </c>
      <c r="C63" s="24">
        <v>0.4</v>
      </c>
      <c r="D63" s="24">
        <v>1.9</v>
      </c>
      <c r="E63" s="24">
        <v>5.6</v>
      </c>
      <c r="F63" s="24">
        <v>1.3</v>
      </c>
      <c r="G63" s="24">
        <v>2</v>
      </c>
      <c r="H63" s="24">
        <f t="shared" ref="H63:H80" si="3">E63-G63</f>
        <v>3.5999999999999996</v>
      </c>
      <c r="I63" s="24">
        <v>28</v>
      </c>
      <c r="J63" s="24">
        <v>28</v>
      </c>
      <c r="K63" s="24" t="s">
        <v>24</v>
      </c>
    </row>
    <row r="64" spans="1:11" x14ac:dyDescent="0.2">
      <c r="A64" s="21" t="s">
        <v>141</v>
      </c>
      <c r="B64" s="26" t="s">
        <v>152</v>
      </c>
      <c r="C64" s="24">
        <v>7.7625570776255701</v>
      </c>
      <c r="D64" s="24">
        <v>11.87214611872146</v>
      </c>
      <c r="E64" s="24">
        <v>4.2009132420091317</v>
      </c>
      <c r="F64" s="24">
        <v>2.420091324200913</v>
      </c>
      <c r="G64" s="24">
        <v>0.91324200913242004</v>
      </c>
      <c r="H64" s="24">
        <f t="shared" si="3"/>
        <v>3.2876712328767117</v>
      </c>
      <c r="I64" s="24">
        <v>134.24657534246575</v>
      </c>
      <c r="J64" s="24">
        <v>134.24657534246575</v>
      </c>
      <c r="K64" s="24" t="s">
        <v>119</v>
      </c>
    </row>
    <row r="65" spans="1:11" x14ac:dyDescent="0.2">
      <c r="A65" s="21" t="s">
        <v>142</v>
      </c>
      <c r="B65" s="26" t="s">
        <v>90</v>
      </c>
      <c r="C65" s="24">
        <v>58.333333333333336</v>
      </c>
      <c r="D65" s="24">
        <v>15.000000000000002</v>
      </c>
      <c r="E65" s="24">
        <v>19.166666666666668</v>
      </c>
      <c r="F65" s="24">
        <v>4.5833333333333339</v>
      </c>
      <c r="G65" s="24">
        <v>9.5833333333333339</v>
      </c>
      <c r="H65" s="24">
        <f t="shared" si="3"/>
        <v>9.5833333333333339</v>
      </c>
      <c r="I65" s="24">
        <v>625</v>
      </c>
      <c r="J65" s="24">
        <v>625</v>
      </c>
      <c r="K65" s="24" t="s">
        <v>119</v>
      </c>
    </row>
    <row r="66" spans="1:11" x14ac:dyDescent="0.2">
      <c r="A66" s="21" t="s">
        <v>141</v>
      </c>
      <c r="B66" s="26" t="s">
        <v>23</v>
      </c>
      <c r="C66" s="24">
        <v>0.5</v>
      </c>
      <c r="D66" s="24">
        <v>1.1000000000000001</v>
      </c>
      <c r="E66" s="24">
        <v>15</v>
      </c>
      <c r="F66" s="24">
        <v>9</v>
      </c>
      <c r="G66" s="24">
        <v>3</v>
      </c>
      <c r="H66" s="24">
        <f t="shared" si="3"/>
        <v>12</v>
      </c>
      <c r="I66" s="24">
        <v>61</v>
      </c>
      <c r="J66" s="24">
        <v>61</v>
      </c>
      <c r="K66" s="24" t="s">
        <v>24</v>
      </c>
    </row>
    <row r="67" spans="1:11" x14ac:dyDescent="0.2">
      <c r="A67" s="21" t="s">
        <v>142</v>
      </c>
      <c r="B67" s="26" t="s">
        <v>78</v>
      </c>
      <c r="C67" s="24">
        <v>23.684210526315791</v>
      </c>
      <c r="D67" s="24">
        <v>6.7105263157894735</v>
      </c>
      <c r="E67" s="24">
        <v>17.10526315789474</v>
      </c>
      <c r="F67" s="24">
        <v>9.2105263157894743</v>
      </c>
      <c r="G67" s="24">
        <v>5</v>
      </c>
      <c r="H67" s="24">
        <f t="shared" si="3"/>
        <v>12.10526315789474</v>
      </c>
      <c r="I67" s="24">
        <v>296.0526315789474</v>
      </c>
      <c r="J67" s="24">
        <v>296.0526315789474</v>
      </c>
      <c r="K67" s="24" t="s">
        <v>119</v>
      </c>
    </row>
    <row r="68" spans="1:11" x14ac:dyDescent="0.2">
      <c r="A68" s="21" t="s">
        <v>143</v>
      </c>
      <c r="B68" s="26" t="s">
        <v>75</v>
      </c>
      <c r="C68" s="24">
        <v>2.9045643153526974</v>
      </c>
      <c r="D68" s="24">
        <v>0.2074688796680498</v>
      </c>
      <c r="E68" s="24">
        <v>1.4522821576763487</v>
      </c>
      <c r="F68" s="24">
        <v>1.2033195020746887</v>
      </c>
      <c r="G68" s="24">
        <v>0</v>
      </c>
      <c r="H68" s="24">
        <f t="shared" si="3"/>
        <v>1.4522821576763487</v>
      </c>
      <c r="I68" s="24">
        <v>31.120331950207472</v>
      </c>
      <c r="J68" s="24">
        <v>31.120331950207472</v>
      </c>
      <c r="K68" s="24" t="s">
        <v>119</v>
      </c>
    </row>
    <row r="69" spans="1:11" x14ac:dyDescent="0.2">
      <c r="A69" s="21" t="s">
        <v>143</v>
      </c>
      <c r="B69" s="26" t="s">
        <v>74</v>
      </c>
      <c r="C69" s="24">
        <v>4.0955631399317411</v>
      </c>
      <c r="D69" s="24">
        <v>0.44368600682593862</v>
      </c>
      <c r="E69" s="24">
        <v>7.5085324232081918</v>
      </c>
      <c r="F69" s="24">
        <v>5.4607508532423212</v>
      </c>
      <c r="G69" s="24">
        <v>1.4334470989761094</v>
      </c>
      <c r="H69" s="24">
        <f t="shared" si="3"/>
        <v>6.0750853242320826</v>
      </c>
      <c r="I69" s="24">
        <v>66.211604095563146</v>
      </c>
      <c r="J69" s="24">
        <v>66.211604095563146</v>
      </c>
      <c r="K69" s="24" t="s">
        <v>119</v>
      </c>
    </row>
    <row r="70" spans="1:11" x14ac:dyDescent="0.2">
      <c r="A70" s="21" t="s">
        <v>143</v>
      </c>
      <c r="B70" s="26" t="s">
        <v>73</v>
      </c>
      <c r="C70" s="24">
        <v>6.3157894736842106</v>
      </c>
      <c r="D70" s="24">
        <v>2.5263157894736841</v>
      </c>
      <c r="E70" s="24">
        <v>2.5263157894736841</v>
      </c>
      <c r="F70" s="24">
        <v>0.59649122807017541</v>
      </c>
      <c r="G70" s="24">
        <v>1.3333333333333333</v>
      </c>
      <c r="H70" s="24">
        <f t="shared" si="3"/>
        <v>1.1929824561403508</v>
      </c>
      <c r="I70" s="24">
        <v>72.280701754385959</v>
      </c>
      <c r="J70" s="24">
        <v>72.280701754385959</v>
      </c>
      <c r="K70" s="24" t="s">
        <v>119</v>
      </c>
    </row>
    <row r="71" spans="1:11" x14ac:dyDescent="0.2">
      <c r="A71" s="21" t="s">
        <v>141</v>
      </c>
      <c r="B71" s="21" t="s">
        <v>193</v>
      </c>
      <c r="C71" s="21">
        <v>0.3</v>
      </c>
      <c r="D71" s="21">
        <v>1.2</v>
      </c>
      <c r="E71" s="21">
        <v>3.3</v>
      </c>
      <c r="F71" s="21">
        <v>1.2</v>
      </c>
      <c r="G71" s="21">
        <v>2.1</v>
      </c>
      <c r="H71" s="24">
        <f t="shared" si="3"/>
        <v>1.1999999999999997</v>
      </c>
      <c r="I71" s="21">
        <v>17</v>
      </c>
      <c r="J71" s="21">
        <v>17</v>
      </c>
      <c r="K71" s="24" t="s">
        <v>24</v>
      </c>
    </row>
    <row r="72" spans="1:11" x14ac:dyDescent="0.2">
      <c r="A72" s="21" t="s">
        <v>141</v>
      </c>
      <c r="B72" s="26" t="s">
        <v>219</v>
      </c>
      <c r="C72" s="24">
        <v>0.4</v>
      </c>
      <c r="D72" s="24">
        <v>9</v>
      </c>
      <c r="E72" s="24">
        <v>20</v>
      </c>
      <c r="F72" s="24">
        <v>1.8</v>
      </c>
      <c r="G72" s="24">
        <v>7.9</v>
      </c>
      <c r="H72" s="24">
        <f t="shared" si="3"/>
        <v>12.1</v>
      </c>
      <c r="I72" s="24">
        <v>116</v>
      </c>
      <c r="J72" s="24">
        <v>116</v>
      </c>
      <c r="K72" s="24" t="s">
        <v>24</v>
      </c>
    </row>
    <row r="73" spans="1:11" x14ac:dyDescent="0.2">
      <c r="A73" s="21" t="s">
        <v>141</v>
      </c>
      <c r="B73" s="26" t="s">
        <v>228</v>
      </c>
      <c r="C73" s="24">
        <v>6.9</v>
      </c>
      <c r="D73" s="24">
        <v>45</v>
      </c>
      <c r="E73" s="24">
        <v>37</v>
      </c>
      <c r="F73" s="24">
        <v>0</v>
      </c>
      <c r="G73" s="24">
        <v>24</v>
      </c>
      <c r="H73" s="24">
        <f t="shared" si="3"/>
        <v>13</v>
      </c>
      <c r="I73" s="24">
        <v>328</v>
      </c>
      <c r="J73" s="24">
        <v>328</v>
      </c>
      <c r="K73" s="24" t="s">
        <v>24</v>
      </c>
    </row>
    <row r="74" spans="1:11" x14ac:dyDescent="0.2">
      <c r="A74" s="21" t="s">
        <v>142</v>
      </c>
      <c r="B74" s="26" t="s">
        <v>179</v>
      </c>
      <c r="C74" s="24">
        <v>19.736842105263158</v>
      </c>
      <c r="D74" s="24">
        <v>2.5</v>
      </c>
      <c r="E74" s="24">
        <v>6.5789473684210531</v>
      </c>
      <c r="F74" s="24">
        <v>3.9473684210526319</v>
      </c>
      <c r="G74" s="24">
        <v>0</v>
      </c>
      <c r="H74" s="24">
        <f t="shared" si="3"/>
        <v>6.5789473684210531</v>
      </c>
      <c r="I74" s="24">
        <v>202.63157894736844</v>
      </c>
      <c r="J74" s="24">
        <v>202.63157894736844</v>
      </c>
      <c r="K74" s="24" t="s">
        <v>119</v>
      </c>
    </row>
    <row r="75" spans="1:11" x14ac:dyDescent="0.2">
      <c r="A75" s="21" t="s">
        <v>142</v>
      </c>
      <c r="B75" s="26" t="s">
        <v>248</v>
      </c>
      <c r="C75" s="27">
        <v>0.3</v>
      </c>
      <c r="D75" s="27">
        <v>0.8</v>
      </c>
      <c r="E75" s="27">
        <v>13</v>
      </c>
      <c r="F75" s="27">
        <v>11</v>
      </c>
      <c r="G75" s="27">
        <v>1.8</v>
      </c>
      <c r="H75" s="24">
        <f t="shared" si="3"/>
        <v>11.2</v>
      </c>
      <c r="I75" s="27">
        <v>53</v>
      </c>
      <c r="J75" s="27">
        <v>53</v>
      </c>
      <c r="K75" s="24" t="s">
        <v>24</v>
      </c>
    </row>
    <row r="76" spans="1:11" x14ac:dyDescent="0.2">
      <c r="A76" s="21" t="s">
        <v>141</v>
      </c>
      <c r="B76" s="26" t="s">
        <v>16</v>
      </c>
      <c r="C76" s="24">
        <v>0.4</v>
      </c>
      <c r="D76" s="24">
        <v>0.8</v>
      </c>
      <c r="E76" s="24">
        <v>15</v>
      </c>
      <c r="F76" s="24">
        <v>14.8</v>
      </c>
      <c r="G76" s="24">
        <v>1.6</v>
      </c>
      <c r="H76" s="24">
        <f t="shared" si="3"/>
        <v>13.4</v>
      </c>
      <c r="I76" s="24">
        <v>60</v>
      </c>
      <c r="J76" s="24">
        <v>60</v>
      </c>
      <c r="K76" s="24" t="s">
        <v>24</v>
      </c>
    </row>
    <row r="77" spans="1:11" x14ac:dyDescent="0.2">
      <c r="A77" s="21" t="s">
        <v>141</v>
      </c>
      <c r="B77" s="26" t="s">
        <v>1</v>
      </c>
      <c r="C77" s="24">
        <v>81</v>
      </c>
      <c r="D77" s="24">
        <v>0.8</v>
      </c>
      <c r="E77" s="24">
        <v>0.1</v>
      </c>
      <c r="F77" s="24">
        <v>0.1</v>
      </c>
      <c r="G77" s="24"/>
      <c r="H77" s="24">
        <f t="shared" si="3"/>
        <v>0.1</v>
      </c>
      <c r="I77" s="24">
        <v>717</v>
      </c>
      <c r="J77" s="24">
        <v>717</v>
      </c>
      <c r="K77" s="24" t="s">
        <v>24</v>
      </c>
    </row>
    <row r="78" spans="1:11" x14ac:dyDescent="0.2">
      <c r="A78" s="21" t="s">
        <v>143</v>
      </c>
      <c r="B78" s="26" t="s">
        <v>43</v>
      </c>
      <c r="C78" s="24">
        <v>56</v>
      </c>
      <c r="D78" s="24">
        <v>21</v>
      </c>
      <c r="E78" s="24">
        <v>19</v>
      </c>
      <c r="F78" s="24">
        <v>4.4000000000000004</v>
      </c>
      <c r="G78" s="24">
        <v>10</v>
      </c>
      <c r="H78" s="24">
        <f t="shared" si="3"/>
        <v>9</v>
      </c>
      <c r="I78" s="24">
        <v>614</v>
      </c>
      <c r="J78" s="24">
        <v>614</v>
      </c>
      <c r="K78" s="24" t="s">
        <v>24</v>
      </c>
    </row>
    <row r="79" spans="1:11" x14ac:dyDescent="0.2">
      <c r="A79" s="21" t="s">
        <v>143</v>
      </c>
      <c r="B79" s="26" t="s">
        <v>89</v>
      </c>
      <c r="C79" s="24">
        <v>52.142857142857146</v>
      </c>
      <c r="D79" s="24">
        <v>20.714285714285715</v>
      </c>
      <c r="E79" s="24">
        <v>20.714285714285715</v>
      </c>
      <c r="F79" s="24">
        <v>5</v>
      </c>
      <c r="G79" s="24">
        <v>10.714285714285715</v>
      </c>
      <c r="H79" s="24">
        <f t="shared" si="3"/>
        <v>10</v>
      </c>
      <c r="I79" s="24">
        <v>592.85714285714289</v>
      </c>
      <c r="J79" s="24">
        <v>592.85714285714289</v>
      </c>
      <c r="K79" s="24" t="s">
        <v>119</v>
      </c>
    </row>
    <row r="80" spans="1:11" x14ac:dyDescent="0.2">
      <c r="A80" s="21" t="s">
        <v>141</v>
      </c>
      <c r="B80" s="26" t="s">
        <v>14</v>
      </c>
      <c r="C80" s="24">
        <v>0.2</v>
      </c>
      <c r="D80" s="24">
        <v>0.3</v>
      </c>
      <c r="E80" s="24">
        <v>14</v>
      </c>
      <c r="F80" s="24">
        <v>10.4</v>
      </c>
      <c r="G80" s="24">
        <v>2.4</v>
      </c>
      <c r="H80" s="24">
        <f t="shared" si="3"/>
        <v>11.6</v>
      </c>
      <c r="I80" s="24">
        <v>52</v>
      </c>
      <c r="J80" s="24">
        <v>52</v>
      </c>
      <c r="K80" s="24" t="s">
        <v>24</v>
      </c>
    </row>
    <row r="81" spans="1:11" x14ac:dyDescent="0.2">
      <c r="A81" s="21" t="s">
        <v>141</v>
      </c>
      <c r="B81" s="26" t="s">
        <v>186</v>
      </c>
      <c r="C81" s="24">
        <v>3</v>
      </c>
      <c r="D81" s="24">
        <v>7</v>
      </c>
      <c r="E81" s="24"/>
      <c r="F81" s="24"/>
      <c r="G81" s="24"/>
      <c r="H81" s="24">
        <v>0</v>
      </c>
      <c r="I81" s="24">
        <v>55</v>
      </c>
      <c r="J81" s="24">
        <v>55</v>
      </c>
      <c r="K81" s="24" t="s">
        <v>24</v>
      </c>
    </row>
    <row r="82" spans="1:11" x14ac:dyDescent="0.2">
      <c r="A82" s="21" t="s">
        <v>143</v>
      </c>
      <c r="B82" s="26" t="s">
        <v>40</v>
      </c>
      <c r="C82" s="24">
        <v>100</v>
      </c>
      <c r="D82" s="24"/>
      <c r="E82" s="24"/>
      <c r="F82" s="24"/>
      <c r="G82" s="24"/>
      <c r="H82" s="24">
        <v>0</v>
      </c>
      <c r="I82" s="24">
        <v>900</v>
      </c>
      <c r="J82" s="24">
        <v>900</v>
      </c>
      <c r="K82" s="24" t="s">
        <v>24</v>
      </c>
    </row>
    <row r="83" spans="1:11" x14ac:dyDescent="0.2">
      <c r="A83" s="21" t="s">
        <v>141</v>
      </c>
      <c r="B83" s="26" t="s">
        <v>110</v>
      </c>
      <c r="C83" s="24">
        <v>2.6282051282051282</v>
      </c>
      <c r="D83" s="24">
        <v>16.025641025641026</v>
      </c>
      <c r="E83" s="24">
        <v>0.19230769230769232</v>
      </c>
      <c r="F83" s="24">
        <v>0</v>
      </c>
      <c r="G83" s="24">
        <v>6.4102564102564111E-2</v>
      </c>
      <c r="H83" s="24">
        <f t="shared" ref="H83:H94" si="4">E83-G83</f>
        <v>0.12820512820512819</v>
      </c>
      <c r="I83" s="24">
        <v>91.025641025641036</v>
      </c>
      <c r="J83" s="24">
        <v>91.025641025641036</v>
      </c>
      <c r="K83" s="24" t="s">
        <v>119</v>
      </c>
    </row>
    <row r="84" spans="1:11" x14ac:dyDescent="0.2">
      <c r="A84" s="21" t="s">
        <v>141</v>
      </c>
      <c r="B84" s="26" t="s">
        <v>7</v>
      </c>
      <c r="C84" s="24">
        <v>4.2</v>
      </c>
      <c r="D84" s="24">
        <v>11</v>
      </c>
      <c r="E84" s="24">
        <v>72.900000000000006</v>
      </c>
      <c r="F84" s="24">
        <v>0.5</v>
      </c>
      <c r="G84" s="24">
        <v>8.5</v>
      </c>
      <c r="H84" s="24">
        <f t="shared" si="4"/>
        <v>64.400000000000006</v>
      </c>
      <c r="I84" s="24">
        <v>378</v>
      </c>
      <c r="J84" s="24">
        <v>378</v>
      </c>
      <c r="K84" s="24" t="s">
        <v>24</v>
      </c>
    </row>
    <row r="85" spans="1:11" x14ac:dyDescent="0.2">
      <c r="A85" s="21" t="s">
        <v>141</v>
      </c>
      <c r="B85" s="26" t="s">
        <v>125</v>
      </c>
      <c r="C85" s="24">
        <v>1.8258426966292136</v>
      </c>
      <c r="D85" s="24">
        <v>5.1966292134831464</v>
      </c>
      <c r="E85" s="24">
        <v>2.106741573033708</v>
      </c>
      <c r="F85" s="24">
        <v>1.0674157303370786</v>
      </c>
      <c r="G85" s="24">
        <v>0.73033707865168551</v>
      </c>
      <c r="H85" s="24">
        <f t="shared" si="4"/>
        <v>1.3764044943820224</v>
      </c>
      <c r="I85" s="24">
        <v>44.522471910112365</v>
      </c>
      <c r="J85" s="24">
        <v>44.522471910112365</v>
      </c>
      <c r="K85" s="24" t="s">
        <v>119</v>
      </c>
    </row>
    <row r="86" spans="1:11" x14ac:dyDescent="0.2">
      <c r="A86" s="21" t="s">
        <v>141</v>
      </c>
      <c r="B86" s="26" t="s">
        <v>132</v>
      </c>
      <c r="C86" s="24">
        <v>20</v>
      </c>
      <c r="D86" s="24">
        <v>16.181818181818183</v>
      </c>
      <c r="E86" s="24">
        <v>0.72727272727272729</v>
      </c>
      <c r="F86" s="24">
        <v>0.18181818181818182</v>
      </c>
      <c r="G86" s="24">
        <v>0.18181818181818182</v>
      </c>
      <c r="H86" s="24">
        <f t="shared" si="4"/>
        <v>0.54545454545454541</v>
      </c>
      <c r="I86" s="24">
        <v>250.90909090909091</v>
      </c>
      <c r="J86" s="24">
        <v>250.90909090909091</v>
      </c>
      <c r="K86" s="24" t="s">
        <v>119</v>
      </c>
    </row>
    <row r="87" spans="1:11" x14ac:dyDescent="0.2">
      <c r="A87" s="21" t="s">
        <v>142</v>
      </c>
      <c r="B87" s="26" t="s">
        <v>136</v>
      </c>
      <c r="C87" s="24">
        <v>43.07692307692308</v>
      </c>
      <c r="D87" s="24">
        <v>8.615384615384615</v>
      </c>
      <c r="E87" s="24">
        <v>27.692307692307693</v>
      </c>
      <c r="F87" s="24">
        <v>15.230769230769232</v>
      </c>
      <c r="G87" s="24">
        <v>4.6153846153846159</v>
      </c>
      <c r="H87" s="24">
        <f t="shared" si="4"/>
        <v>23.076923076923077</v>
      </c>
      <c r="I87" s="24">
        <v>515.38461538461536</v>
      </c>
      <c r="J87" s="24">
        <v>515.38461538461536</v>
      </c>
      <c r="K87" s="24" t="s">
        <v>119</v>
      </c>
    </row>
    <row r="88" spans="1:11" x14ac:dyDescent="0.2">
      <c r="A88" s="21" t="s">
        <v>141</v>
      </c>
      <c r="B88" s="26" t="s">
        <v>19</v>
      </c>
      <c r="C88" s="24">
        <v>0.5</v>
      </c>
      <c r="D88" s="24">
        <v>1.4</v>
      </c>
      <c r="E88" s="24">
        <v>9.6</v>
      </c>
      <c r="F88" s="24">
        <v>4.9000000000000004</v>
      </c>
      <c r="G88" s="24">
        <v>5.3</v>
      </c>
      <c r="H88" s="24">
        <f t="shared" si="4"/>
        <v>4.3</v>
      </c>
      <c r="I88" s="24">
        <v>43</v>
      </c>
      <c r="J88" s="24">
        <v>43</v>
      </c>
      <c r="K88" s="24" t="s">
        <v>24</v>
      </c>
    </row>
    <row r="89" spans="1:11" x14ac:dyDescent="0.2">
      <c r="A89" s="21" t="s">
        <v>142</v>
      </c>
      <c r="B89" s="26" t="s">
        <v>83</v>
      </c>
      <c r="C89" s="24">
        <v>10.892857142857142</v>
      </c>
      <c r="D89" s="24">
        <v>6.25</v>
      </c>
      <c r="E89" s="24">
        <v>21.428571428571431</v>
      </c>
      <c r="F89" s="24">
        <v>16.25</v>
      </c>
      <c r="G89" s="24">
        <v>1.9642857142857146</v>
      </c>
      <c r="H89" s="24">
        <f t="shared" si="4"/>
        <v>19.464285714285715</v>
      </c>
      <c r="I89" s="24">
        <v>208.92857142857144</v>
      </c>
      <c r="J89" s="24">
        <v>208.92857142857144</v>
      </c>
      <c r="K89" s="24" t="s">
        <v>119</v>
      </c>
    </row>
    <row r="90" spans="1:11" x14ac:dyDescent="0.2">
      <c r="A90" s="21" t="s">
        <v>142</v>
      </c>
      <c r="B90" s="26" t="s">
        <v>127</v>
      </c>
      <c r="C90" s="24">
        <v>4.9875311720698257</v>
      </c>
      <c r="D90" s="24">
        <v>4.7381546134663344</v>
      </c>
      <c r="E90" s="24">
        <v>8.4788029925187036</v>
      </c>
      <c r="F90" s="24">
        <v>2.2443890274314215</v>
      </c>
      <c r="G90" s="24">
        <v>2.4688279301745637</v>
      </c>
      <c r="H90" s="24">
        <f t="shared" si="4"/>
        <v>6.0099750623441395</v>
      </c>
      <c r="I90" s="24">
        <v>95.012468827930178</v>
      </c>
      <c r="J90" s="24">
        <v>95.012468827930178</v>
      </c>
      <c r="K90" s="24" t="s">
        <v>119</v>
      </c>
    </row>
    <row r="91" spans="1:11" x14ac:dyDescent="0.2">
      <c r="A91" s="21" t="s">
        <v>142</v>
      </c>
      <c r="B91" s="26" t="s">
        <v>247</v>
      </c>
      <c r="C91" s="24">
        <v>0.1</v>
      </c>
      <c r="D91" s="24">
        <v>0.9</v>
      </c>
      <c r="E91" s="24">
        <v>13</v>
      </c>
      <c r="F91" s="24">
        <v>8.5</v>
      </c>
      <c r="G91" s="24">
        <v>2.2000000000000002</v>
      </c>
      <c r="H91" s="24">
        <f t="shared" si="4"/>
        <v>10.8</v>
      </c>
      <c r="I91" s="24">
        <v>49</v>
      </c>
      <c r="J91" s="24">
        <v>49</v>
      </c>
      <c r="K91" s="24" t="s">
        <v>24</v>
      </c>
    </row>
    <row r="92" spans="1:11" x14ac:dyDescent="0.2">
      <c r="A92" s="21" t="s">
        <v>141</v>
      </c>
      <c r="B92" s="26" t="s">
        <v>32</v>
      </c>
      <c r="C92" s="24">
        <v>65</v>
      </c>
      <c r="D92" s="24">
        <v>15</v>
      </c>
      <c r="E92" s="24">
        <v>14</v>
      </c>
      <c r="F92" s="24">
        <v>2.6</v>
      </c>
      <c r="G92" s="24">
        <v>6.7</v>
      </c>
      <c r="H92" s="24">
        <f t="shared" si="4"/>
        <v>7.3</v>
      </c>
      <c r="I92" s="24">
        <v>654</v>
      </c>
      <c r="J92" s="24">
        <v>654</v>
      </c>
      <c r="K92" s="24" t="s">
        <v>24</v>
      </c>
    </row>
    <row r="93" spans="1:11" x14ac:dyDescent="0.2">
      <c r="A93" s="21" t="s">
        <v>141</v>
      </c>
      <c r="B93" s="26" t="s">
        <v>33</v>
      </c>
      <c r="C93" s="24">
        <v>72</v>
      </c>
      <c r="D93" s="24">
        <v>9.1999999999999993</v>
      </c>
      <c r="E93" s="24">
        <v>14</v>
      </c>
      <c r="F93" s="24">
        <v>4</v>
      </c>
      <c r="G93" s="24">
        <v>9.6</v>
      </c>
      <c r="H93" s="24">
        <f t="shared" si="4"/>
        <v>4.4000000000000004</v>
      </c>
      <c r="I93" s="24">
        <v>691</v>
      </c>
      <c r="J93" s="24">
        <v>691</v>
      </c>
      <c r="K93" s="24" t="s">
        <v>24</v>
      </c>
    </row>
    <row r="94" spans="1:11" x14ac:dyDescent="0.2">
      <c r="A94" s="21" t="s">
        <v>141</v>
      </c>
      <c r="B94" s="26" t="s">
        <v>129</v>
      </c>
      <c r="C94" s="24">
        <v>2.6548672566371683</v>
      </c>
      <c r="D94" s="24">
        <v>6.8584070796460184</v>
      </c>
      <c r="E94" s="24">
        <v>3.7610619469026552</v>
      </c>
      <c r="F94" s="24">
        <v>1.3716814159292037</v>
      </c>
      <c r="G94" s="24">
        <v>0.6415929203539823</v>
      </c>
      <c r="H94" s="24">
        <f t="shared" si="4"/>
        <v>3.1194690265486731</v>
      </c>
      <c r="I94" s="24">
        <v>77.654867256637175</v>
      </c>
      <c r="J94" s="24">
        <v>77.654867256637175</v>
      </c>
      <c r="K94" s="24" t="s">
        <v>119</v>
      </c>
    </row>
    <row r="95" spans="1:11" x14ac:dyDescent="0.2">
      <c r="A95" s="21" t="s">
        <v>141</v>
      </c>
      <c r="B95" s="26" t="s">
        <v>215</v>
      </c>
      <c r="C95" s="24">
        <v>2.6548672566371683</v>
      </c>
      <c r="D95" s="24">
        <v>6.8584070796460184</v>
      </c>
      <c r="E95" s="24">
        <v>1.88053097345133</v>
      </c>
      <c r="F95" s="24">
        <v>0.68584070796459995</v>
      </c>
      <c r="G95" s="24">
        <v>0.32079646017699098</v>
      </c>
      <c r="H95" s="24">
        <v>1.559734513274339</v>
      </c>
      <c r="I95" s="24">
        <v>58.849557522123909</v>
      </c>
      <c r="J95" s="24">
        <v>58.849557522123909</v>
      </c>
      <c r="K95" s="24" t="s">
        <v>119</v>
      </c>
    </row>
    <row r="96" spans="1:11" x14ac:dyDescent="0.2">
      <c r="A96" s="21" t="s">
        <v>143</v>
      </c>
      <c r="B96" s="26" t="s">
        <v>138</v>
      </c>
      <c r="C96" s="24">
        <v>12.987012987012987</v>
      </c>
      <c r="D96" s="24">
        <v>5.454545454545455</v>
      </c>
      <c r="E96" s="24">
        <v>5.9090909090909092</v>
      </c>
      <c r="F96" s="24">
        <v>0.58441558441558439</v>
      </c>
      <c r="G96" s="24">
        <v>4.4155844155844157</v>
      </c>
      <c r="H96" s="24">
        <f>E96-G96</f>
        <v>1.4935064935064934</v>
      </c>
      <c r="I96" s="24">
        <v>151.2987012987013</v>
      </c>
      <c r="J96" s="24">
        <v>151.2987012987013</v>
      </c>
      <c r="K96" s="24" t="s">
        <v>119</v>
      </c>
    </row>
    <row r="97" spans="1:11" x14ac:dyDescent="0.2">
      <c r="A97" s="21" t="s">
        <v>141</v>
      </c>
      <c r="B97" s="26" t="s">
        <v>183</v>
      </c>
      <c r="C97" s="24">
        <v>15</v>
      </c>
      <c r="D97" s="24">
        <v>2</v>
      </c>
      <c r="E97" s="24">
        <v>8.5</v>
      </c>
      <c r="F97" s="24">
        <v>0.7</v>
      </c>
      <c r="G97" s="24">
        <v>6.7</v>
      </c>
      <c r="H97" s="24">
        <f>E97-G97</f>
        <v>1.7999999999999998</v>
      </c>
      <c r="I97" s="24">
        <v>160</v>
      </c>
      <c r="J97" s="24">
        <v>160</v>
      </c>
      <c r="K97" s="24" t="s">
        <v>24</v>
      </c>
    </row>
    <row r="98" spans="1:11" x14ac:dyDescent="0.2">
      <c r="A98" s="21" t="s">
        <v>141</v>
      </c>
      <c r="B98" s="26" t="s">
        <v>12</v>
      </c>
      <c r="C98" s="24">
        <v>4</v>
      </c>
      <c r="D98" s="24">
        <v>9</v>
      </c>
      <c r="E98" s="24">
        <v>54.4</v>
      </c>
      <c r="F98" s="24">
        <v>4.7</v>
      </c>
      <c r="G98" s="24">
        <v>2.5</v>
      </c>
      <c r="H98" s="24">
        <v>51.9</v>
      </c>
      <c r="I98" s="24">
        <v>279.60000000000002</v>
      </c>
      <c r="J98" s="24">
        <v>279.60000000000002</v>
      </c>
      <c r="K98" s="24" t="s">
        <v>24</v>
      </c>
    </row>
    <row r="99" spans="1:11" x14ac:dyDescent="0.2">
      <c r="A99" s="21" t="s">
        <v>143</v>
      </c>
      <c r="B99" s="26" t="s">
        <v>166</v>
      </c>
      <c r="C99" s="24">
        <v>21.081081081081081</v>
      </c>
      <c r="D99" s="24">
        <v>9.1891891891891895</v>
      </c>
      <c r="E99" s="24">
        <v>14.864864864864865</v>
      </c>
      <c r="F99" s="24">
        <v>0.81081081081081074</v>
      </c>
      <c r="G99" s="24">
        <v>13.783783783783782</v>
      </c>
      <c r="H99" s="24">
        <f>E99-G99</f>
        <v>1.0810810810810825</v>
      </c>
      <c r="I99" s="24">
        <v>267.56756756756755</v>
      </c>
      <c r="J99" s="24">
        <v>267.56756756756755</v>
      </c>
      <c r="K99" s="24" t="s">
        <v>119</v>
      </c>
    </row>
    <row r="100" spans="1:11" x14ac:dyDescent="0.2">
      <c r="A100" s="21" t="s">
        <v>143</v>
      </c>
      <c r="B100" s="26" t="s">
        <v>165</v>
      </c>
      <c r="C100" s="24">
        <v>15.000000000000002</v>
      </c>
      <c r="D100" s="24">
        <v>8.7500000000000018</v>
      </c>
      <c r="E100" s="24">
        <v>37.5</v>
      </c>
      <c r="F100" s="24">
        <v>0.20833333333333337</v>
      </c>
      <c r="G100" s="24">
        <v>6.4583333333333339</v>
      </c>
      <c r="H100" s="24">
        <f>E100-G100</f>
        <v>31.041666666666664</v>
      </c>
      <c r="I100" s="24">
        <v>314.58333333333337</v>
      </c>
      <c r="J100" s="24">
        <v>314.58333333333337</v>
      </c>
      <c r="K100" s="24" t="s">
        <v>119</v>
      </c>
    </row>
    <row r="101" spans="1:11" x14ac:dyDescent="0.2">
      <c r="A101" s="21" t="s">
        <v>143</v>
      </c>
      <c r="B101" s="26" t="s">
        <v>198</v>
      </c>
      <c r="C101" s="24">
        <v>20.289855072463769</v>
      </c>
      <c r="D101" s="24">
        <v>9.5652173913043477</v>
      </c>
      <c r="E101" s="24">
        <v>24.637681159420289</v>
      </c>
      <c r="F101" s="24">
        <v>2.6086956521739131</v>
      </c>
      <c r="G101" s="24">
        <v>9.27536231884058</v>
      </c>
      <c r="H101" s="24">
        <f>E101-G101</f>
        <v>15.362318840579709</v>
      </c>
      <c r="I101" s="24">
        <v>295.6521739130435</v>
      </c>
      <c r="J101" s="24">
        <v>295.6521739130435</v>
      </c>
      <c r="K101" s="24" t="s">
        <v>119</v>
      </c>
    </row>
    <row r="102" spans="1:11" x14ac:dyDescent="0.2">
      <c r="A102" s="21" t="s">
        <v>141</v>
      </c>
      <c r="B102" s="26" t="s">
        <v>13</v>
      </c>
      <c r="C102" s="24">
        <v>3.3</v>
      </c>
      <c r="D102" s="24">
        <v>13</v>
      </c>
      <c r="E102" s="24">
        <v>41.3</v>
      </c>
      <c r="F102" s="24">
        <v>5.6</v>
      </c>
      <c r="G102" s="24">
        <v>6.8</v>
      </c>
      <c r="H102" s="24">
        <v>34.5</v>
      </c>
      <c r="I102" s="24">
        <v>219.7</v>
      </c>
      <c r="J102" s="24">
        <v>219.7</v>
      </c>
      <c r="K102" s="24" t="s">
        <v>24</v>
      </c>
    </row>
    <row r="103" spans="1:11" x14ac:dyDescent="0.2">
      <c r="A103" s="21" t="s">
        <v>143</v>
      </c>
      <c r="B103" s="26" t="s">
        <v>173</v>
      </c>
      <c r="C103" s="24">
        <v>30.909090909090907</v>
      </c>
      <c r="D103" s="24">
        <v>14.909090909090907</v>
      </c>
      <c r="E103" s="24">
        <v>21.818181818181817</v>
      </c>
      <c r="F103" s="24">
        <v>1.8181818181818181</v>
      </c>
      <c r="G103" s="24">
        <v>15.090909090909092</v>
      </c>
      <c r="H103" s="24">
        <f t="shared" ref="H103:H119" si="5">E103-G103</f>
        <v>6.7272727272727249</v>
      </c>
      <c r="I103" s="24">
        <v>394.5454545454545</v>
      </c>
      <c r="J103" s="24">
        <v>394.5454545454545</v>
      </c>
      <c r="K103" s="24" t="s">
        <v>119</v>
      </c>
    </row>
    <row r="104" spans="1:11" x14ac:dyDescent="0.2">
      <c r="A104" s="21" t="s">
        <v>143</v>
      </c>
      <c r="B104" s="26" t="s">
        <v>171</v>
      </c>
      <c r="C104" s="24">
        <v>26.47058823529412</v>
      </c>
      <c r="D104" s="24">
        <v>11.470588235294118</v>
      </c>
      <c r="E104" s="24">
        <v>17.647058823529413</v>
      </c>
      <c r="F104" s="24">
        <v>1.6176470588235297</v>
      </c>
      <c r="G104" s="24">
        <v>13.23529411764706</v>
      </c>
      <c r="H104" s="24">
        <f t="shared" si="5"/>
        <v>4.4117647058823533</v>
      </c>
      <c r="I104" s="24">
        <v>320.58823529411768</v>
      </c>
      <c r="J104" s="24">
        <v>320.58823529411768</v>
      </c>
      <c r="K104" s="24" t="s">
        <v>119</v>
      </c>
    </row>
    <row r="105" spans="1:11" x14ac:dyDescent="0.2">
      <c r="A105" s="21" t="s">
        <v>143</v>
      </c>
      <c r="B105" s="26" t="s">
        <v>156</v>
      </c>
      <c r="C105" s="24">
        <v>9.8461538461538467</v>
      </c>
      <c r="D105" s="24">
        <v>7.2307692307692317</v>
      </c>
      <c r="E105" s="24">
        <v>18.461538461538463</v>
      </c>
      <c r="F105" s="24">
        <v>2.7692307692307696</v>
      </c>
      <c r="G105" s="24">
        <v>7.6923076923076925</v>
      </c>
      <c r="H105" s="24">
        <f t="shared" si="5"/>
        <v>10.76923076923077</v>
      </c>
      <c r="I105" s="24">
        <v>170.76923076923077</v>
      </c>
      <c r="J105" s="24">
        <v>170.76923076923077</v>
      </c>
      <c r="K105" s="24" t="s">
        <v>119</v>
      </c>
    </row>
    <row r="106" spans="1:11" x14ac:dyDescent="0.2">
      <c r="A106" s="21" t="s">
        <v>143</v>
      </c>
      <c r="B106" s="26" t="s">
        <v>114</v>
      </c>
      <c r="C106" s="24">
        <v>9.6491228070175428</v>
      </c>
      <c r="D106" s="24">
        <v>7.1929824561403501</v>
      </c>
      <c r="E106" s="24">
        <v>17.543859649122805</v>
      </c>
      <c r="F106" s="24">
        <v>2.807017543859649</v>
      </c>
      <c r="G106" s="24">
        <v>7.7192982456140351</v>
      </c>
      <c r="H106" s="24">
        <f t="shared" si="5"/>
        <v>9.8245614035087705</v>
      </c>
      <c r="I106" s="24">
        <v>171.05263157894737</v>
      </c>
      <c r="J106" s="24">
        <v>171.05263157894737</v>
      </c>
      <c r="K106" s="24" t="s">
        <v>119</v>
      </c>
    </row>
    <row r="107" spans="1:11" x14ac:dyDescent="0.2">
      <c r="A107" s="21" t="s">
        <v>143</v>
      </c>
      <c r="B107" s="26" t="s">
        <v>167</v>
      </c>
      <c r="C107" s="24">
        <v>46.067415730337082</v>
      </c>
      <c r="D107" s="24">
        <v>11.235955056179776</v>
      </c>
      <c r="E107" s="24">
        <v>13.483146067415731</v>
      </c>
      <c r="F107" s="24">
        <v>2.0224719101123596</v>
      </c>
      <c r="G107" s="24">
        <v>5.7303370786516856</v>
      </c>
      <c r="H107" s="24">
        <f t="shared" si="5"/>
        <v>7.7528089887640457</v>
      </c>
      <c r="I107" s="24">
        <v>495.50561797752812</v>
      </c>
      <c r="J107" s="24">
        <v>495.50561797752812</v>
      </c>
      <c r="K107" s="24" t="s">
        <v>119</v>
      </c>
    </row>
    <row r="108" spans="1:11" x14ac:dyDescent="0.2">
      <c r="A108" s="21" t="s">
        <v>143</v>
      </c>
      <c r="B108" s="26" t="s">
        <v>164</v>
      </c>
      <c r="C108" s="24">
        <v>6.4444444444444446</v>
      </c>
      <c r="D108" s="24">
        <v>40</v>
      </c>
      <c r="E108" s="24">
        <v>40</v>
      </c>
      <c r="F108" s="24">
        <v>0.22222222222222224</v>
      </c>
      <c r="G108" s="24">
        <v>6.2222222222222223</v>
      </c>
      <c r="H108" s="24">
        <f t="shared" si="5"/>
        <v>33.777777777777779</v>
      </c>
      <c r="I108" s="24">
        <v>235.55555555555557</v>
      </c>
      <c r="J108" s="24">
        <v>235.55555555555557</v>
      </c>
      <c r="K108" s="24" t="s">
        <v>119</v>
      </c>
    </row>
    <row r="109" spans="1:11" x14ac:dyDescent="0.2">
      <c r="A109" s="21" t="s">
        <v>143</v>
      </c>
      <c r="B109" s="26" t="s">
        <v>76</v>
      </c>
      <c r="C109" s="24">
        <v>22.222222222222221</v>
      </c>
      <c r="D109" s="24">
        <v>4.177777777777778</v>
      </c>
      <c r="E109" s="24">
        <v>18.666666666666664</v>
      </c>
      <c r="F109" s="24">
        <v>1.8666666666666667</v>
      </c>
      <c r="G109" s="24">
        <v>3.333333333333333</v>
      </c>
      <c r="H109" s="24">
        <f t="shared" si="5"/>
        <v>15.333333333333332</v>
      </c>
      <c r="I109" s="24">
        <v>283.55555555555554</v>
      </c>
      <c r="J109" s="24">
        <v>283.55555555555554</v>
      </c>
      <c r="K109" s="24" t="s">
        <v>119</v>
      </c>
    </row>
    <row r="110" spans="1:11" x14ac:dyDescent="0.2">
      <c r="A110" s="21" t="s">
        <v>143</v>
      </c>
      <c r="B110" s="26" t="s">
        <v>157</v>
      </c>
      <c r="C110" s="24">
        <v>12.5</v>
      </c>
      <c r="D110" s="24">
        <v>8.7500000000000018</v>
      </c>
      <c r="E110" s="24">
        <v>6.7708333333333339</v>
      </c>
      <c r="F110" s="24">
        <v>1.9791666666666667</v>
      </c>
      <c r="G110" s="24">
        <v>1.0416666666666667</v>
      </c>
      <c r="H110" s="24">
        <f t="shared" si="5"/>
        <v>5.729166666666667</v>
      </c>
      <c r="I110" s="24">
        <v>181.25</v>
      </c>
      <c r="J110" s="24">
        <v>181.25</v>
      </c>
      <c r="K110" s="24" t="s">
        <v>119</v>
      </c>
    </row>
    <row r="111" spans="1:11" x14ac:dyDescent="0.2">
      <c r="A111" s="21" t="s">
        <v>143</v>
      </c>
      <c r="B111" s="26" t="s">
        <v>85</v>
      </c>
      <c r="C111" s="24">
        <v>13.26530612244898</v>
      </c>
      <c r="D111" s="24">
        <v>8.6734693877551017</v>
      </c>
      <c r="E111" s="24">
        <v>6.5306122448979593</v>
      </c>
      <c r="F111" s="24">
        <v>1.8367346938775511</v>
      </c>
      <c r="G111" s="24">
        <v>1.1224489795918369</v>
      </c>
      <c r="H111" s="24">
        <f t="shared" si="5"/>
        <v>5.408163265306122</v>
      </c>
      <c r="I111" s="24">
        <v>184.69387755102042</v>
      </c>
      <c r="J111" s="24">
        <v>184.69387755102042</v>
      </c>
      <c r="K111" s="24" t="s">
        <v>119</v>
      </c>
    </row>
    <row r="112" spans="1:11" x14ac:dyDescent="0.2">
      <c r="A112" s="21" t="s">
        <v>141</v>
      </c>
      <c r="B112" s="26" t="s">
        <v>9</v>
      </c>
      <c r="C112" s="24">
        <v>0.1</v>
      </c>
      <c r="D112" s="24">
        <v>2.5</v>
      </c>
      <c r="E112" s="24">
        <v>21</v>
      </c>
      <c r="F112" s="24">
        <v>1.2</v>
      </c>
      <c r="G112" s="24">
        <v>2.2000000000000002</v>
      </c>
      <c r="H112" s="24">
        <f t="shared" si="5"/>
        <v>18.8</v>
      </c>
      <c r="I112" s="24">
        <v>93</v>
      </c>
      <c r="J112" s="24">
        <v>93</v>
      </c>
      <c r="K112" s="24" t="s">
        <v>24</v>
      </c>
    </row>
    <row r="113" spans="1:11" x14ac:dyDescent="0.2">
      <c r="A113" s="21" t="s">
        <v>141</v>
      </c>
      <c r="B113" s="26" t="s">
        <v>10</v>
      </c>
      <c r="C113" s="24">
        <v>0.1</v>
      </c>
      <c r="D113" s="24">
        <v>1.9</v>
      </c>
      <c r="E113" s="24">
        <v>20</v>
      </c>
      <c r="F113" s="24">
        <v>0.9</v>
      </c>
      <c r="G113" s="24">
        <v>1.8</v>
      </c>
      <c r="H113" s="24">
        <f t="shared" si="5"/>
        <v>18.2</v>
      </c>
      <c r="I113" s="24">
        <v>87</v>
      </c>
      <c r="J113" s="24">
        <v>87</v>
      </c>
      <c r="K113" s="24" t="s">
        <v>24</v>
      </c>
    </row>
    <row r="114" spans="1:11" x14ac:dyDescent="0.2">
      <c r="A114" s="21" t="s">
        <v>141</v>
      </c>
      <c r="B114" s="26" t="s">
        <v>109</v>
      </c>
      <c r="C114" s="24">
        <v>9.9502487562189064</v>
      </c>
      <c r="D114" s="24">
        <v>14.427860696517413</v>
      </c>
      <c r="E114" s="24">
        <v>2.4378109452736321</v>
      </c>
      <c r="F114" s="24">
        <v>1.0447761194029852</v>
      </c>
      <c r="G114" s="24">
        <v>0.54726368159203986</v>
      </c>
      <c r="H114" s="24">
        <f t="shared" si="5"/>
        <v>1.8905472636815923</v>
      </c>
      <c r="I114" s="24">
        <v>158.70646766169153</v>
      </c>
      <c r="J114" s="24">
        <v>158.70646766169153</v>
      </c>
      <c r="K114" s="24" t="s">
        <v>119</v>
      </c>
    </row>
    <row r="115" spans="1:11" x14ac:dyDescent="0.2">
      <c r="A115" s="21" t="s">
        <v>141</v>
      </c>
      <c r="B115" s="26" t="s">
        <v>108</v>
      </c>
      <c r="C115" s="24">
        <v>4.6428571428571432</v>
      </c>
      <c r="D115" s="24">
        <v>11.785714285714286</v>
      </c>
      <c r="E115" s="24">
        <v>5.3571428571428577</v>
      </c>
      <c r="F115" s="24">
        <v>1.3571428571428572</v>
      </c>
      <c r="G115" s="24">
        <v>1.4642857142857142</v>
      </c>
      <c r="H115" s="24">
        <f t="shared" si="5"/>
        <v>3.8928571428571432</v>
      </c>
      <c r="I115" s="24">
        <v>108.57142857142857</v>
      </c>
      <c r="J115" s="24">
        <v>108.57142857142857</v>
      </c>
      <c r="K115" s="24" t="s">
        <v>119</v>
      </c>
    </row>
    <row r="116" spans="1:11" x14ac:dyDescent="0.2">
      <c r="A116" s="21" t="s">
        <v>141</v>
      </c>
      <c r="B116" s="26" t="s">
        <v>18</v>
      </c>
      <c r="C116" s="24">
        <v>0.5</v>
      </c>
      <c r="D116" s="24">
        <v>3.1</v>
      </c>
      <c r="E116" s="24">
        <v>79</v>
      </c>
      <c r="F116" s="24">
        <v>59</v>
      </c>
      <c r="G116" s="24">
        <v>3.7</v>
      </c>
      <c r="H116" s="24">
        <f t="shared" si="5"/>
        <v>75.3</v>
      </c>
      <c r="I116" s="24">
        <v>299</v>
      </c>
      <c r="J116" s="24">
        <v>299</v>
      </c>
      <c r="K116" s="24" t="s">
        <v>24</v>
      </c>
    </row>
    <row r="117" spans="1:11" x14ac:dyDescent="0.2">
      <c r="A117" s="21" t="s">
        <v>141</v>
      </c>
      <c r="B117" s="26" t="s">
        <v>180</v>
      </c>
      <c r="C117" s="24">
        <v>1.5</v>
      </c>
      <c r="D117" s="24">
        <v>13</v>
      </c>
      <c r="E117" s="24">
        <v>75</v>
      </c>
      <c r="F117" s="24">
        <v>2.7</v>
      </c>
      <c r="G117" s="24">
        <v>3.2</v>
      </c>
      <c r="H117" s="24">
        <f t="shared" si="5"/>
        <v>71.8</v>
      </c>
      <c r="I117" s="24">
        <v>371</v>
      </c>
      <c r="J117" s="24">
        <v>371</v>
      </c>
      <c r="K117" s="24" t="s">
        <v>24</v>
      </c>
    </row>
    <row r="118" spans="1:11" x14ac:dyDescent="0.2">
      <c r="A118" s="21" t="s">
        <v>143</v>
      </c>
      <c r="B118" s="26" t="s">
        <v>169</v>
      </c>
      <c r="C118" s="24">
        <v>7.5471698113207548</v>
      </c>
      <c r="D118" s="24">
        <v>20.754716981132077</v>
      </c>
      <c r="E118" s="24">
        <v>0</v>
      </c>
      <c r="F118" s="24">
        <v>0</v>
      </c>
      <c r="G118" s="24">
        <v>0</v>
      </c>
      <c r="H118" s="24">
        <f t="shared" si="5"/>
        <v>0</v>
      </c>
      <c r="I118" s="24">
        <v>158.49056603773585</v>
      </c>
      <c r="J118" s="24">
        <v>158.49056603773585</v>
      </c>
      <c r="K118" s="24" t="s">
        <v>119</v>
      </c>
    </row>
    <row r="119" spans="1:11" x14ac:dyDescent="0.2">
      <c r="A119" s="21" t="s">
        <v>143</v>
      </c>
      <c r="B119" s="26" t="s">
        <v>170</v>
      </c>
      <c r="C119" s="24">
        <v>12.962962962962964</v>
      </c>
      <c r="D119" s="24">
        <v>12.592592592592592</v>
      </c>
      <c r="E119" s="24">
        <v>1.8518518518518519</v>
      </c>
      <c r="F119" s="24">
        <v>0.74074074074074081</v>
      </c>
      <c r="G119" s="24">
        <v>0.37037037037037041</v>
      </c>
      <c r="H119" s="24">
        <f t="shared" si="5"/>
        <v>1.4814814814814814</v>
      </c>
      <c r="I119" s="24">
        <v>177.77777777777777</v>
      </c>
      <c r="J119" s="24">
        <v>177.77777777777777</v>
      </c>
      <c r="K119" s="24" t="s">
        <v>119</v>
      </c>
    </row>
    <row r="120" spans="1:11" x14ac:dyDescent="0.2">
      <c r="A120" s="21" t="s">
        <v>141</v>
      </c>
      <c r="B120" s="26" t="s">
        <v>187</v>
      </c>
      <c r="C120" s="24">
        <v>3.6046511627906979</v>
      </c>
      <c r="D120" s="24">
        <v>31.046511627906977</v>
      </c>
      <c r="E120" s="24"/>
      <c r="F120" s="24"/>
      <c r="G120" s="24"/>
      <c r="H120" s="24">
        <v>0</v>
      </c>
      <c r="I120" s="24">
        <v>156.62790697674419</v>
      </c>
      <c r="J120" s="24">
        <v>156.62790697674419</v>
      </c>
      <c r="K120" s="24" t="s">
        <v>24</v>
      </c>
    </row>
    <row r="121" spans="1:11" x14ac:dyDescent="0.2">
      <c r="A121" s="21" t="s">
        <v>141</v>
      </c>
      <c r="B121" s="26" t="s">
        <v>124</v>
      </c>
      <c r="C121" s="24">
        <v>5.4605263157894743</v>
      </c>
      <c r="D121" s="24">
        <v>20.394736842105264</v>
      </c>
      <c r="E121" s="24">
        <v>1.3815789473684212</v>
      </c>
      <c r="F121" s="24">
        <v>0.13157894736842107</v>
      </c>
      <c r="G121" s="24">
        <v>0.46052631578947367</v>
      </c>
      <c r="H121" s="24">
        <f>E121-G121</f>
        <v>0.92105263157894757</v>
      </c>
      <c r="I121" s="24">
        <v>138.81578947368422</v>
      </c>
      <c r="J121" s="24">
        <v>138.81578947368422</v>
      </c>
      <c r="K121" s="24" t="s">
        <v>119</v>
      </c>
    </row>
    <row r="122" spans="1:11" x14ac:dyDescent="0.2">
      <c r="A122" s="21" t="s">
        <v>141</v>
      </c>
      <c r="B122" s="26" t="s">
        <v>15</v>
      </c>
      <c r="C122" s="24">
        <v>0.1</v>
      </c>
      <c r="D122" s="24">
        <v>0.4</v>
      </c>
      <c r="E122" s="24">
        <v>15</v>
      </c>
      <c r="F122" s="24">
        <v>9.8000000000000007</v>
      </c>
      <c r="G122" s="24">
        <v>3.1</v>
      </c>
      <c r="H122" s="24">
        <f>E122-G122</f>
        <v>11.9</v>
      </c>
      <c r="I122" s="24">
        <v>57</v>
      </c>
      <c r="J122" s="24">
        <v>57</v>
      </c>
      <c r="K122" s="24" t="s">
        <v>24</v>
      </c>
    </row>
    <row r="123" spans="1:11" x14ac:dyDescent="0.2">
      <c r="A123" s="21" t="s">
        <v>141</v>
      </c>
      <c r="B123" s="26" t="s">
        <v>188</v>
      </c>
      <c r="C123" s="24">
        <v>13.4</v>
      </c>
      <c r="D123" s="24">
        <v>25.7</v>
      </c>
      <c r="E123" s="24"/>
      <c r="F123" s="24"/>
      <c r="G123" s="24"/>
      <c r="H123" s="24">
        <v>0</v>
      </c>
      <c r="I123" s="24">
        <v>223.4</v>
      </c>
      <c r="J123" s="24">
        <v>223.4</v>
      </c>
      <c r="K123" s="24" t="s">
        <v>24</v>
      </c>
    </row>
    <row r="124" spans="1:11" x14ac:dyDescent="0.2">
      <c r="A124" s="21" t="s">
        <v>141</v>
      </c>
      <c r="B124" s="26" t="s">
        <v>107</v>
      </c>
      <c r="C124" s="24">
        <v>4.1775456919060057</v>
      </c>
      <c r="D124" s="24">
        <v>7.8328981723237607</v>
      </c>
      <c r="E124" s="24">
        <v>3.1331592689295045</v>
      </c>
      <c r="F124" s="24">
        <v>1.5143603133159269</v>
      </c>
      <c r="G124" s="24">
        <v>0.75718015665796345</v>
      </c>
      <c r="H124" s="24">
        <f>E124-G124</f>
        <v>2.375979112271541</v>
      </c>
      <c r="I124" s="24">
        <v>92.95039164490862</v>
      </c>
      <c r="J124" s="24">
        <v>92.95039164490862</v>
      </c>
      <c r="K124" s="24" t="s">
        <v>119</v>
      </c>
    </row>
    <row r="125" spans="1:11" x14ac:dyDescent="0.2">
      <c r="A125" t="s">
        <v>141</v>
      </c>
      <c r="B125" t="s">
        <v>246</v>
      </c>
      <c r="C125" s="1">
        <v>2.7</v>
      </c>
      <c r="D125" s="1">
        <v>26</v>
      </c>
      <c r="E125"/>
      <c r="F125"/>
      <c r="G125"/>
      <c r="H125"/>
      <c r="I125" s="1">
        <v>128</v>
      </c>
      <c r="J125" s="1">
        <v>128</v>
      </c>
      <c r="K125" s="1" t="s">
        <v>24</v>
      </c>
    </row>
    <row r="126" spans="1:11" x14ac:dyDescent="0.2">
      <c r="A126" s="21" t="s">
        <v>141</v>
      </c>
      <c r="B126" s="26" t="s">
        <v>94</v>
      </c>
      <c r="C126" s="24">
        <v>48</v>
      </c>
      <c r="D126" s="24">
        <v>5.3333333333333339</v>
      </c>
      <c r="E126" s="24">
        <v>6.666666666666667</v>
      </c>
      <c r="F126" s="24">
        <v>1.3333333333333335</v>
      </c>
      <c r="G126" s="24">
        <v>2.666666666666667</v>
      </c>
      <c r="H126" s="24">
        <f t="shared" ref="H126:H137" si="6">E126-G126</f>
        <v>4</v>
      </c>
      <c r="I126" s="24">
        <v>466.66666666666669</v>
      </c>
      <c r="J126" s="24">
        <v>466.66666666666669</v>
      </c>
      <c r="K126" s="24" t="s">
        <v>119</v>
      </c>
    </row>
    <row r="127" spans="1:11" x14ac:dyDescent="0.2">
      <c r="A127" s="21" t="s">
        <v>141</v>
      </c>
      <c r="B127" s="21" t="s">
        <v>195</v>
      </c>
      <c r="C127" s="21">
        <v>0.2</v>
      </c>
      <c r="D127" s="21">
        <v>0.9</v>
      </c>
      <c r="E127" s="21">
        <v>6.7</v>
      </c>
      <c r="F127" s="21">
        <v>4.4000000000000004</v>
      </c>
      <c r="G127" s="21">
        <v>1.2</v>
      </c>
      <c r="H127" s="24">
        <f t="shared" si="6"/>
        <v>5.5</v>
      </c>
      <c r="I127" s="21">
        <v>28</v>
      </c>
      <c r="J127" s="21">
        <v>28</v>
      </c>
      <c r="K127" s="24" t="s">
        <v>24</v>
      </c>
    </row>
    <row r="128" spans="1:11" x14ac:dyDescent="0.2">
      <c r="A128" s="21" t="s">
        <v>141</v>
      </c>
      <c r="B128" s="26" t="s">
        <v>22</v>
      </c>
      <c r="C128" s="24">
        <v>0.1</v>
      </c>
      <c r="D128" s="24">
        <v>0.5</v>
      </c>
      <c r="E128" s="24">
        <v>13</v>
      </c>
      <c r="F128" s="24">
        <v>9.9</v>
      </c>
      <c r="G128" s="24">
        <v>1.4</v>
      </c>
      <c r="H128" s="24">
        <f t="shared" si="6"/>
        <v>11.6</v>
      </c>
      <c r="I128" s="24">
        <v>50</v>
      </c>
      <c r="J128" s="24">
        <v>50</v>
      </c>
      <c r="K128" s="24" t="s">
        <v>24</v>
      </c>
    </row>
    <row r="129" spans="1:11" x14ac:dyDescent="0.2">
      <c r="A129" s="21" t="s">
        <v>141</v>
      </c>
      <c r="B129" s="26" t="s">
        <v>106</v>
      </c>
      <c r="C129" s="24">
        <v>3.0327868852459017</v>
      </c>
      <c r="D129" s="24">
        <v>1.8852459016393441</v>
      </c>
      <c r="E129" s="24">
        <v>5.5737704918032787</v>
      </c>
      <c r="F129" s="24">
        <v>2.9508196721311477</v>
      </c>
      <c r="G129" s="24">
        <v>1.8032786885245904</v>
      </c>
      <c r="H129" s="24">
        <f t="shared" si="6"/>
        <v>3.7704918032786883</v>
      </c>
      <c r="I129" s="24">
        <v>51.639344262295083</v>
      </c>
      <c r="J129" s="24">
        <v>51.639344262295083</v>
      </c>
      <c r="K129" s="24" t="s">
        <v>119</v>
      </c>
    </row>
    <row r="130" spans="1:11" x14ac:dyDescent="0.2">
      <c r="A130" s="21" t="s">
        <v>141</v>
      </c>
      <c r="B130" s="26" t="s">
        <v>68</v>
      </c>
      <c r="C130" s="24">
        <v>46</v>
      </c>
      <c r="D130" s="24">
        <v>21</v>
      </c>
      <c r="E130" s="24">
        <v>28</v>
      </c>
      <c r="F130" s="24">
        <v>7.7</v>
      </c>
      <c r="G130" s="24">
        <v>10</v>
      </c>
      <c r="H130" s="24">
        <f t="shared" si="6"/>
        <v>18</v>
      </c>
      <c r="I130" s="24">
        <v>569</v>
      </c>
      <c r="J130" s="24">
        <v>569</v>
      </c>
      <c r="K130" s="24" t="s">
        <v>24</v>
      </c>
    </row>
    <row r="131" spans="1:11" x14ac:dyDescent="0.2">
      <c r="A131" s="21" t="s">
        <v>141</v>
      </c>
      <c r="B131" s="26" t="s">
        <v>148</v>
      </c>
      <c r="C131" s="24">
        <v>6.25</v>
      </c>
      <c r="D131" s="24">
        <v>6.25</v>
      </c>
      <c r="E131" s="24">
        <v>19.642857142857142</v>
      </c>
      <c r="F131" s="24">
        <v>3.9285714285714293</v>
      </c>
      <c r="G131" s="24">
        <v>7.1428571428571432</v>
      </c>
      <c r="H131" s="24">
        <f t="shared" si="6"/>
        <v>12.5</v>
      </c>
      <c r="I131" s="24">
        <v>137.5</v>
      </c>
      <c r="J131" s="24">
        <v>137.5</v>
      </c>
      <c r="K131" s="24" t="s">
        <v>119</v>
      </c>
    </row>
    <row r="132" spans="1:11" x14ac:dyDescent="0.2">
      <c r="A132" s="21" t="s">
        <v>141</v>
      </c>
      <c r="B132" s="26" t="s">
        <v>42</v>
      </c>
      <c r="C132" s="24">
        <v>0.3</v>
      </c>
      <c r="D132" s="24">
        <v>1.1000000000000001</v>
      </c>
      <c r="E132" s="24">
        <v>23</v>
      </c>
      <c r="F132" s="24">
        <v>12</v>
      </c>
      <c r="G132" s="24">
        <v>2.6</v>
      </c>
      <c r="H132" s="24">
        <f t="shared" si="6"/>
        <v>20.399999999999999</v>
      </c>
      <c r="I132" s="24">
        <v>89</v>
      </c>
      <c r="J132" s="24">
        <v>89</v>
      </c>
      <c r="K132" s="24" t="s">
        <v>24</v>
      </c>
    </row>
    <row r="133" spans="1:11" x14ac:dyDescent="0.2">
      <c r="A133" s="21" t="s">
        <v>141</v>
      </c>
      <c r="B133" s="26" t="s">
        <v>131</v>
      </c>
      <c r="C133" s="24">
        <v>15.481171548117153</v>
      </c>
      <c r="D133" s="24">
        <v>10.0418410041841</v>
      </c>
      <c r="E133" s="24">
        <v>1.6317991631799162</v>
      </c>
      <c r="F133" s="24">
        <v>0.71129707112970708</v>
      </c>
      <c r="G133" s="24">
        <v>0.33472803347280333</v>
      </c>
      <c r="H133" s="24">
        <f t="shared" si="6"/>
        <v>1.2970711297071129</v>
      </c>
      <c r="I133" s="24">
        <v>189.12133891213389</v>
      </c>
      <c r="J133" s="24">
        <v>189.12133891213389</v>
      </c>
      <c r="K133" s="24" t="s">
        <v>119</v>
      </c>
    </row>
    <row r="134" spans="1:11" x14ac:dyDescent="0.2">
      <c r="A134" s="21" t="s">
        <v>141</v>
      </c>
      <c r="B134" s="26" t="s">
        <v>122</v>
      </c>
      <c r="C134" s="24">
        <v>6.6985645933014357</v>
      </c>
      <c r="D134" s="24">
        <v>7.1770334928229662</v>
      </c>
      <c r="E134" s="24">
        <v>2.9665071770334928</v>
      </c>
      <c r="F134" s="24">
        <v>1.6267942583732058</v>
      </c>
      <c r="G134" s="24">
        <v>0.71770334928229662</v>
      </c>
      <c r="H134" s="24">
        <f t="shared" si="6"/>
        <v>2.2488038277511961</v>
      </c>
      <c r="I134" s="24">
        <v>110.52631578947368</v>
      </c>
      <c r="J134" s="24">
        <v>110.52631578947368</v>
      </c>
      <c r="K134" s="24" t="s">
        <v>119</v>
      </c>
    </row>
    <row r="135" spans="1:11" x14ac:dyDescent="0.2">
      <c r="A135" s="21" t="s">
        <v>141</v>
      </c>
      <c r="B135" s="26" t="s">
        <v>216</v>
      </c>
      <c r="C135" s="24">
        <v>6.6985645933014357</v>
      </c>
      <c r="D135" s="24">
        <v>7.1770334928229662</v>
      </c>
      <c r="E135" s="27">
        <v>1.4832535885167464</v>
      </c>
      <c r="F135" s="27">
        <v>0.8133971291866029</v>
      </c>
      <c r="G135" s="27">
        <v>0.35885167464114831</v>
      </c>
      <c r="H135" s="24">
        <f t="shared" si="6"/>
        <v>1.1244019138755981</v>
      </c>
      <c r="I135" s="24">
        <v>94.928229665071768</v>
      </c>
      <c r="J135" s="24">
        <v>94.928229665071768</v>
      </c>
      <c r="K135" s="24" t="s">
        <v>119</v>
      </c>
    </row>
    <row r="136" spans="1:11" x14ac:dyDescent="0.2">
      <c r="A136" s="21" t="s">
        <v>141</v>
      </c>
      <c r="B136" s="26" t="s">
        <v>118</v>
      </c>
      <c r="C136" s="24">
        <v>13.017751479289942</v>
      </c>
      <c r="D136" s="24">
        <v>12.42603550295858</v>
      </c>
      <c r="E136" s="24">
        <v>2.2485207100591715</v>
      </c>
      <c r="F136" s="24">
        <v>1.0650887573964498</v>
      </c>
      <c r="G136" s="24">
        <v>0.53254437869822491</v>
      </c>
      <c r="H136" s="24">
        <f t="shared" si="6"/>
        <v>1.7159763313609466</v>
      </c>
      <c r="I136" s="24">
        <v>176.92307692307693</v>
      </c>
      <c r="J136" s="24">
        <v>176.92307692307693</v>
      </c>
      <c r="K136" s="24" t="s">
        <v>119</v>
      </c>
    </row>
    <row r="137" spans="1:11" x14ac:dyDescent="0.2">
      <c r="A137" s="21" t="s">
        <v>141</v>
      </c>
      <c r="B137" s="26" t="s">
        <v>117</v>
      </c>
      <c r="C137" s="24">
        <v>3.8931297709923665</v>
      </c>
      <c r="D137" s="24">
        <v>21.374045801526719</v>
      </c>
      <c r="E137" s="24">
        <v>0.68702290076335881</v>
      </c>
      <c r="F137" s="24">
        <v>7.6335877862595436E-2</v>
      </c>
      <c r="G137" s="24">
        <v>0.38167938931297712</v>
      </c>
      <c r="H137" s="24">
        <f t="shared" si="6"/>
        <v>0.30534351145038169</v>
      </c>
      <c r="I137" s="24">
        <v>129.00763358778627</v>
      </c>
      <c r="J137" s="24">
        <v>129.00763358778627</v>
      </c>
      <c r="K137" s="24" t="s">
        <v>119</v>
      </c>
    </row>
    <row r="138" spans="1:11" x14ac:dyDescent="0.2">
      <c r="A138" s="21" t="s">
        <v>141</v>
      </c>
      <c r="B138" s="26" t="s">
        <v>189</v>
      </c>
      <c r="C138" s="24">
        <v>13.5</v>
      </c>
      <c r="D138" s="24">
        <v>26</v>
      </c>
      <c r="E138" s="24"/>
      <c r="F138" s="24"/>
      <c r="G138" s="24"/>
      <c r="H138" s="24">
        <v>0</v>
      </c>
      <c r="I138" s="24">
        <v>225.5</v>
      </c>
      <c r="J138" s="24">
        <v>225.5</v>
      </c>
      <c r="K138" s="24" t="s">
        <v>119</v>
      </c>
    </row>
    <row r="139" spans="1:11" x14ac:dyDescent="0.2">
      <c r="A139" s="21" t="s">
        <v>141</v>
      </c>
      <c r="B139" s="26" t="s">
        <v>221</v>
      </c>
      <c r="C139" s="24">
        <v>0.5</v>
      </c>
      <c r="D139" s="24">
        <v>8.9</v>
      </c>
      <c r="E139" s="24">
        <v>23.7</v>
      </c>
      <c r="F139" s="24">
        <v>0</v>
      </c>
      <c r="G139" s="24">
        <v>8.6999999999999993</v>
      </c>
      <c r="H139" s="24">
        <f t="shared" ref="H139:H144" si="7">E139-G139</f>
        <v>15</v>
      </c>
      <c r="I139" s="24">
        <v>132</v>
      </c>
      <c r="J139" s="24">
        <v>132</v>
      </c>
      <c r="K139" s="24" t="s">
        <v>24</v>
      </c>
    </row>
    <row r="140" spans="1:11" x14ac:dyDescent="0.2">
      <c r="A140" s="21" t="s">
        <v>143</v>
      </c>
      <c r="B140" s="26" t="s">
        <v>168</v>
      </c>
      <c r="C140" s="24">
        <v>5.3061224489795924</v>
      </c>
      <c r="D140" s="24">
        <v>6.3265306122448983</v>
      </c>
      <c r="E140" s="24">
        <v>29.591836734693878</v>
      </c>
      <c r="F140" s="24">
        <v>1.6326530612244898</v>
      </c>
      <c r="G140" s="24">
        <v>4.3877551020408161</v>
      </c>
      <c r="H140" s="24">
        <f t="shared" si="7"/>
        <v>25.204081632653061</v>
      </c>
      <c r="I140" s="24">
        <v>183.67346938775512</v>
      </c>
      <c r="J140" s="24">
        <v>183.67346938775512</v>
      </c>
      <c r="K140" s="24" t="s">
        <v>119</v>
      </c>
    </row>
    <row r="141" spans="1:11" x14ac:dyDescent="0.2">
      <c r="A141" s="21" t="s">
        <v>143</v>
      </c>
      <c r="B141" s="26" t="s">
        <v>174</v>
      </c>
      <c r="C141" s="24">
        <v>7.2727272727272725</v>
      </c>
      <c r="D141" s="24">
        <v>2.8636363636363633</v>
      </c>
      <c r="E141" s="24">
        <v>7.2727272727272725</v>
      </c>
      <c r="F141" s="24">
        <v>2.9090909090909092</v>
      </c>
      <c r="G141" s="24">
        <v>3.1818181818181817</v>
      </c>
      <c r="H141" s="24">
        <f t="shared" si="7"/>
        <v>4.0909090909090908</v>
      </c>
      <c r="I141" s="24">
        <v>96.818181818181813</v>
      </c>
      <c r="J141" s="24">
        <v>96.818181818181813</v>
      </c>
      <c r="K141" s="24" t="s">
        <v>119</v>
      </c>
    </row>
    <row r="142" spans="1:11" x14ac:dyDescent="0.2">
      <c r="A142" s="21" t="s">
        <v>143</v>
      </c>
      <c r="B142" s="26" t="s">
        <v>172</v>
      </c>
      <c r="C142" s="24">
        <v>6.4257028112449799</v>
      </c>
      <c r="D142" s="24">
        <v>2.6907630522088355</v>
      </c>
      <c r="E142" s="24">
        <v>8.8353413654618471</v>
      </c>
      <c r="F142" s="24">
        <v>4.0160642570281126</v>
      </c>
      <c r="G142" s="24">
        <v>3.1325301204819276</v>
      </c>
      <c r="H142" s="24">
        <f t="shared" si="7"/>
        <v>5.7028112449799195</v>
      </c>
      <c r="I142" s="24">
        <v>95.98393574297188</v>
      </c>
      <c r="J142" s="24">
        <v>95.98393574297188</v>
      </c>
      <c r="K142" s="24" t="s">
        <v>119</v>
      </c>
    </row>
    <row r="143" spans="1:11" x14ac:dyDescent="0.2">
      <c r="A143" s="21" t="s">
        <v>141</v>
      </c>
      <c r="B143" s="26" t="s">
        <v>45</v>
      </c>
      <c r="C143" s="24">
        <v>27</v>
      </c>
      <c r="D143" s="24">
        <v>25</v>
      </c>
      <c r="E143" s="24">
        <v>2.2000000000000002</v>
      </c>
      <c r="F143" s="24">
        <v>2.2000000000000002</v>
      </c>
      <c r="G143" s="24"/>
      <c r="H143" s="24">
        <f t="shared" si="7"/>
        <v>2.2000000000000002</v>
      </c>
      <c r="I143" s="24">
        <v>356</v>
      </c>
      <c r="J143" s="24">
        <v>356</v>
      </c>
      <c r="K143" s="24" t="s">
        <v>24</v>
      </c>
    </row>
    <row r="144" spans="1:11" x14ac:dyDescent="0.2">
      <c r="A144" s="21" t="s">
        <v>143</v>
      </c>
      <c r="B144" s="26" t="s">
        <v>88</v>
      </c>
      <c r="C144" s="24">
        <v>18.125</v>
      </c>
      <c r="D144" s="24">
        <v>3.4375000000000004</v>
      </c>
      <c r="E144" s="24">
        <v>14.0625</v>
      </c>
      <c r="F144" s="24">
        <v>7.1874999999999991</v>
      </c>
      <c r="G144" s="24">
        <v>0.9375</v>
      </c>
      <c r="H144" s="24">
        <f t="shared" si="7"/>
        <v>13.125</v>
      </c>
      <c r="I144" s="24">
        <v>225</v>
      </c>
      <c r="J144" s="24">
        <v>225</v>
      </c>
      <c r="K144" s="24" t="s">
        <v>119</v>
      </c>
    </row>
    <row r="145" spans="1:11" x14ac:dyDescent="0.2">
      <c r="A145" s="21" t="s">
        <v>141</v>
      </c>
      <c r="B145" s="26" t="s">
        <v>262</v>
      </c>
      <c r="C145" s="24">
        <v>21</v>
      </c>
      <c r="D145" s="24">
        <v>19</v>
      </c>
      <c r="E145" s="24"/>
      <c r="F145" s="24"/>
      <c r="G145" s="24"/>
      <c r="H145" s="24"/>
      <c r="I145" s="24">
        <v>264</v>
      </c>
      <c r="J145" s="24">
        <v>264</v>
      </c>
      <c r="K145" s="24" t="s">
        <v>24</v>
      </c>
    </row>
    <row r="146" spans="1:11" x14ac:dyDescent="0.2">
      <c r="A146" s="21" t="s">
        <v>143</v>
      </c>
      <c r="B146" s="26" t="s">
        <v>87</v>
      </c>
      <c r="C146" s="24">
        <v>20.895522388059703</v>
      </c>
      <c r="D146" s="24">
        <v>4.9253731343283587</v>
      </c>
      <c r="E146" s="24">
        <v>2.6865671641791047</v>
      </c>
      <c r="F146" s="24">
        <v>0</v>
      </c>
      <c r="G146" s="24">
        <v>0</v>
      </c>
      <c r="H146" s="24">
        <f t="shared" ref="H146:H177" si="8">E146-G146</f>
        <v>2.6865671641791047</v>
      </c>
      <c r="I146" s="24">
        <v>201.49253731343285</v>
      </c>
      <c r="J146" s="24">
        <v>201.49253731343285</v>
      </c>
      <c r="K146" s="24" t="s">
        <v>119</v>
      </c>
    </row>
    <row r="147" spans="1:11" x14ac:dyDescent="0.2">
      <c r="A147" s="21" t="s">
        <v>142</v>
      </c>
      <c r="B147" s="26" t="s">
        <v>86</v>
      </c>
      <c r="C147" s="24">
        <v>30.8</v>
      </c>
      <c r="D147" s="24">
        <v>30.8</v>
      </c>
      <c r="E147" s="24">
        <v>26</v>
      </c>
      <c r="F147" s="24">
        <v>1.2</v>
      </c>
      <c r="G147" s="24">
        <v>16</v>
      </c>
      <c r="H147" s="24">
        <f t="shared" si="8"/>
        <v>10</v>
      </c>
      <c r="I147" s="24">
        <v>452</v>
      </c>
      <c r="J147" s="24">
        <v>452</v>
      </c>
      <c r="K147" s="24" t="s">
        <v>119</v>
      </c>
    </row>
    <row r="148" spans="1:11" x14ac:dyDescent="0.2">
      <c r="A148" s="21" t="s">
        <v>141</v>
      </c>
      <c r="B148" s="26" t="s">
        <v>5</v>
      </c>
      <c r="C148" s="24">
        <v>1.9</v>
      </c>
      <c r="D148" s="24">
        <v>4.4000000000000004</v>
      </c>
      <c r="E148" s="24">
        <v>21</v>
      </c>
      <c r="F148" s="24">
        <v>0.9</v>
      </c>
      <c r="G148" s="24">
        <v>2.8</v>
      </c>
      <c r="H148" s="24">
        <f t="shared" si="8"/>
        <v>18.2</v>
      </c>
      <c r="I148" s="24">
        <v>120</v>
      </c>
      <c r="J148" s="24">
        <v>120</v>
      </c>
      <c r="K148" s="24" t="s">
        <v>24</v>
      </c>
    </row>
    <row r="149" spans="1:11" x14ac:dyDescent="0.2">
      <c r="A149" s="21" t="s">
        <v>141</v>
      </c>
      <c r="B149" s="26" t="s">
        <v>105</v>
      </c>
      <c r="C149" s="24">
        <v>0.70370370370370361</v>
      </c>
      <c r="D149" s="24">
        <v>1.037037037037037</v>
      </c>
      <c r="E149" s="24">
        <v>4.8148148148148149</v>
      </c>
      <c r="F149" s="24">
        <v>3.074074074074074</v>
      </c>
      <c r="G149" s="24">
        <v>2.0370370370370368</v>
      </c>
      <c r="H149" s="24">
        <f t="shared" si="8"/>
        <v>2.7777777777777781</v>
      </c>
      <c r="I149" s="24">
        <v>26.666666666666664</v>
      </c>
      <c r="J149" s="24">
        <v>26.666666666666664</v>
      </c>
      <c r="K149" s="24" t="s">
        <v>119</v>
      </c>
    </row>
    <row r="150" spans="1:11" x14ac:dyDescent="0.2">
      <c r="A150" s="21" t="s">
        <v>141</v>
      </c>
      <c r="B150" s="26" t="s">
        <v>63</v>
      </c>
      <c r="C150" s="24">
        <v>0.5</v>
      </c>
      <c r="D150" s="24">
        <v>2.6</v>
      </c>
      <c r="E150" s="24">
        <v>7.1</v>
      </c>
      <c r="F150" s="24">
        <v>1.7</v>
      </c>
      <c r="G150" s="24">
        <v>2.6</v>
      </c>
      <c r="H150" s="24">
        <f t="shared" si="8"/>
        <v>4.5</v>
      </c>
      <c r="I150" s="24">
        <v>36</v>
      </c>
      <c r="J150" s="24">
        <v>36</v>
      </c>
      <c r="K150" s="24" t="s">
        <v>24</v>
      </c>
    </row>
    <row r="151" spans="1:11" x14ac:dyDescent="0.2">
      <c r="A151" s="21" t="s">
        <v>141</v>
      </c>
      <c r="B151" s="21" t="s">
        <v>190</v>
      </c>
      <c r="C151" s="21">
        <v>0.1</v>
      </c>
      <c r="D151" s="21">
        <v>1.3</v>
      </c>
      <c r="E151" s="21">
        <v>5.5</v>
      </c>
      <c r="F151" s="21">
        <v>2.8</v>
      </c>
      <c r="G151" s="21">
        <v>1.9</v>
      </c>
      <c r="H151" s="24">
        <f t="shared" si="8"/>
        <v>3.6</v>
      </c>
      <c r="I151" s="21">
        <v>23</v>
      </c>
      <c r="J151" s="21">
        <v>23</v>
      </c>
      <c r="K151" s="24" t="s">
        <v>24</v>
      </c>
    </row>
    <row r="152" spans="1:11" x14ac:dyDescent="0.2">
      <c r="A152" s="21" t="s">
        <v>141</v>
      </c>
      <c r="B152" s="26" t="s">
        <v>100</v>
      </c>
      <c r="C152" s="24">
        <v>9.0322580645161281</v>
      </c>
      <c r="D152" s="24">
        <v>11.612903225806452</v>
      </c>
      <c r="E152" s="24">
        <v>5.3548387096774199</v>
      </c>
      <c r="F152" s="24">
        <v>0.32258064516129031</v>
      </c>
      <c r="G152" s="24">
        <v>0.70967741935483875</v>
      </c>
      <c r="H152" s="24">
        <f t="shared" si="8"/>
        <v>4.645161290322581</v>
      </c>
      <c r="I152" s="24">
        <v>146.45161290322579</v>
      </c>
      <c r="J152" s="24">
        <v>146.45161290322579</v>
      </c>
      <c r="K152" s="24" t="s">
        <v>119</v>
      </c>
    </row>
    <row r="153" spans="1:11" x14ac:dyDescent="0.2">
      <c r="A153" s="21" t="s">
        <v>141</v>
      </c>
      <c r="B153" s="26" t="s">
        <v>208</v>
      </c>
      <c r="C153" s="24">
        <v>9.6938775510204085</v>
      </c>
      <c r="D153" s="24">
        <v>15.816326530612246</v>
      </c>
      <c r="E153" s="24">
        <v>1.4285714285714286</v>
      </c>
      <c r="F153" s="24">
        <v>0.61224489795918369</v>
      </c>
      <c r="G153" s="24">
        <v>0.40816326530612246</v>
      </c>
      <c r="H153" s="24">
        <f t="shared" si="8"/>
        <v>1.0204081632653061</v>
      </c>
      <c r="I153" s="24">
        <v>159.69387755102042</v>
      </c>
      <c r="J153" s="24">
        <v>159.69387755102042</v>
      </c>
      <c r="K153" s="24" t="s">
        <v>119</v>
      </c>
    </row>
    <row r="154" spans="1:11" x14ac:dyDescent="0.2">
      <c r="A154" s="21" t="s">
        <v>141</v>
      </c>
      <c r="B154" s="26" t="s">
        <v>99</v>
      </c>
      <c r="C154" s="24">
        <v>7.2072072072072073</v>
      </c>
      <c r="D154" s="24">
        <v>6.756756756756757</v>
      </c>
      <c r="E154" s="24">
        <v>2.5675675675675675</v>
      </c>
      <c r="F154" s="24">
        <v>1.0810810810810811</v>
      </c>
      <c r="G154" s="24">
        <v>0.85585585585585577</v>
      </c>
      <c r="H154" s="24">
        <f t="shared" si="8"/>
        <v>1.7117117117117118</v>
      </c>
      <c r="I154" s="24">
        <v>102.25225225225225</v>
      </c>
      <c r="J154" s="24">
        <v>102.25225225225225</v>
      </c>
      <c r="K154" s="24" t="s">
        <v>119</v>
      </c>
    </row>
    <row r="155" spans="1:11" x14ac:dyDescent="0.2">
      <c r="A155" s="21" t="s">
        <v>141</v>
      </c>
      <c r="B155" s="26" t="s">
        <v>104</v>
      </c>
      <c r="C155" s="24">
        <v>12.837837837837837</v>
      </c>
      <c r="D155" s="24">
        <v>2.2972972972972974</v>
      </c>
      <c r="E155" s="24">
        <v>11.486486486486486</v>
      </c>
      <c r="F155" s="24">
        <v>5.6756756756756754</v>
      </c>
      <c r="G155" s="24">
        <v>1.4864864864864866</v>
      </c>
      <c r="H155" s="24">
        <f t="shared" si="8"/>
        <v>10</v>
      </c>
      <c r="I155" s="24">
        <v>162.83783783783784</v>
      </c>
      <c r="J155" s="24">
        <v>162.83783783783784</v>
      </c>
      <c r="K155" s="24" t="s">
        <v>119</v>
      </c>
    </row>
    <row r="156" spans="1:11" x14ac:dyDescent="0.2">
      <c r="A156" s="21" t="s">
        <v>142</v>
      </c>
      <c r="B156" s="26" t="s">
        <v>93</v>
      </c>
      <c r="C156" s="24">
        <v>17.61904761904762</v>
      </c>
      <c r="D156" s="24">
        <v>6.4285714285714288</v>
      </c>
      <c r="E156" s="24">
        <v>11.190476190476192</v>
      </c>
      <c r="F156" s="24">
        <v>2.1428571428571428</v>
      </c>
      <c r="G156" s="24">
        <v>3.333333333333333</v>
      </c>
      <c r="H156" s="24">
        <f t="shared" si="8"/>
        <v>7.8571428571428585</v>
      </c>
      <c r="I156" s="24">
        <v>214.28571428571428</v>
      </c>
      <c r="J156" s="24">
        <v>214.28571428571428</v>
      </c>
      <c r="K156" s="24" t="s">
        <v>119</v>
      </c>
    </row>
    <row r="157" spans="1:11" x14ac:dyDescent="0.2">
      <c r="A157" s="21" t="s">
        <v>142</v>
      </c>
      <c r="B157" s="26" t="s">
        <v>92</v>
      </c>
      <c r="C157" s="24">
        <v>11.428571428571431</v>
      </c>
      <c r="D157" s="24">
        <v>4.1071428571428568</v>
      </c>
      <c r="E157" s="24">
        <v>9.4642857142857153</v>
      </c>
      <c r="F157" s="24">
        <v>1.7857142857142858</v>
      </c>
      <c r="G157" s="24">
        <v>1.0714285714285714</v>
      </c>
      <c r="H157" s="24">
        <f t="shared" si="8"/>
        <v>8.3928571428571441</v>
      </c>
      <c r="I157" s="24">
        <v>148.21428571428572</v>
      </c>
      <c r="J157" s="24">
        <v>148.21428571428572</v>
      </c>
      <c r="K157" s="24" t="s">
        <v>119</v>
      </c>
    </row>
    <row r="158" spans="1:11" x14ac:dyDescent="0.2">
      <c r="A158" s="21" t="s">
        <v>141</v>
      </c>
      <c r="B158" s="26" t="s">
        <v>130</v>
      </c>
      <c r="C158" s="24">
        <v>16.386554621848738</v>
      </c>
      <c r="D158" s="24">
        <v>10.084033613445378</v>
      </c>
      <c r="E158" s="24">
        <v>6.7226890756302522</v>
      </c>
      <c r="F158" s="24">
        <v>1.5966386554621848</v>
      </c>
      <c r="G158" s="24">
        <v>1.5126050420168067</v>
      </c>
      <c r="H158" s="24">
        <f t="shared" si="8"/>
        <v>5.2100840336134455</v>
      </c>
      <c r="I158" s="24">
        <v>209.24369747899161</v>
      </c>
      <c r="J158" s="24">
        <v>209.24369747899161</v>
      </c>
      <c r="K158" s="24" t="s">
        <v>119</v>
      </c>
    </row>
    <row r="159" spans="1:11" x14ac:dyDescent="0.2">
      <c r="A159" s="21" t="s">
        <v>141</v>
      </c>
      <c r="B159" s="26" t="s">
        <v>116</v>
      </c>
      <c r="C159" s="24">
        <v>5.7627118644067794</v>
      </c>
      <c r="D159" s="24">
        <v>11.1864406779661</v>
      </c>
      <c r="E159" s="24">
        <v>4.406779661016949</v>
      </c>
      <c r="F159" s="24">
        <v>1.3898305084745761</v>
      </c>
      <c r="G159" s="24">
        <v>1.5593220338983049</v>
      </c>
      <c r="H159" s="24">
        <f t="shared" si="8"/>
        <v>2.847457627118644</v>
      </c>
      <c r="I159" s="24">
        <v>112.54237288135593</v>
      </c>
      <c r="J159" s="24">
        <v>112.54237288135593</v>
      </c>
      <c r="K159" s="24" t="s">
        <v>119</v>
      </c>
    </row>
    <row r="160" spans="1:11" x14ac:dyDescent="0.2">
      <c r="A160" s="21" t="s">
        <v>141</v>
      </c>
      <c r="B160" s="26" t="s">
        <v>222</v>
      </c>
      <c r="C160" s="24">
        <v>0.6</v>
      </c>
      <c r="D160" s="24">
        <v>25</v>
      </c>
      <c r="E160" s="24">
        <v>5.3</v>
      </c>
      <c r="F160" s="24">
        <v>0</v>
      </c>
      <c r="G160" s="24">
        <v>0.3</v>
      </c>
      <c r="H160" s="24">
        <f t="shared" si="8"/>
        <v>5</v>
      </c>
      <c r="I160" s="24">
        <v>126</v>
      </c>
      <c r="J160" s="24">
        <v>126</v>
      </c>
      <c r="K160" s="24" t="s">
        <v>24</v>
      </c>
    </row>
    <row r="161" spans="1:11" x14ac:dyDescent="0.2">
      <c r="A161" s="21" t="s">
        <v>141</v>
      </c>
      <c r="B161" s="26" t="s">
        <v>226</v>
      </c>
      <c r="C161" s="24">
        <v>49</v>
      </c>
      <c r="D161" s="24">
        <v>32</v>
      </c>
      <c r="E161" s="24">
        <v>8.6999999999999993</v>
      </c>
      <c r="F161" s="24">
        <v>1.5</v>
      </c>
      <c r="G161" s="24">
        <v>4</v>
      </c>
      <c r="H161" s="24">
        <f t="shared" si="8"/>
        <v>4.6999999999999993</v>
      </c>
      <c r="I161" s="24">
        <v>553</v>
      </c>
      <c r="J161" s="24">
        <v>553</v>
      </c>
      <c r="K161" s="24" t="s">
        <v>24</v>
      </c>
    </row>
    <row r="162" spans="1:11" x14ac:dyDescent="0.2">
      <c r="A162" s="21" t="s">
        <v>141</v>
      </c>
      <c r="B162" s="26" t="s">
        <v>36</v>
      </c>
      <c r="C162" s="24">
        <v>50</v>
      </c>
      <c r="D162" s="24">
        <v>19</v>
      </c>
      <c r="E162" s="24">
        <v>15</v>
      </c>
      <c r="F162" s="24">
        <v>2.7</v>
      </c>
      <c r="G162" s="24">
        <v>9</v>
      </c>
      <c r="H162" s="24">
        <f t="shared" si="8"/>
        <v>6</v>
      </c>
      <c r="I162" s="24">
        <v>546</v>
      </c>
      <c r="J162" s="24">
        <v>546</v>
      </c>
      <c r="K162" s="24" t="s">
        <v>24</v>
      </c>
    </row>
    <row r="163" spans="1:11" x14ac:dyDescent="0.2">
      <c r="A163" s="21" t="s">
        <v>141</v>
      </c>
      <c r="B163" s="26" t="s">
        <v>37</v>
      </c>
      <c r="C163" s="24">
        <v>42.1</v>
      </c>
      <c r="D163" s="24">
        <v>33</v>
      </c>
      <c r="E163" s="24">
        <v>13.4</v>
      </c>
      <c r="F163" s="24">
        <v>0</v>
      </c>
      <c r="G163" s="24">
        <v>3.9</v>
      </c>
      <c r="H163" s="24">
        <f t="shared" si="8"/>
        <v>9.5</v>
      </c>
      <c r="I163" s="24">
        <v>522</v>
      </c>
      <c r="J163" s="24">
        <v>522</v>
      </c>
      <c r="K163" s="24" t="s">
        <v>24</v>
      </c>
    </row>
    <row r="164" spans="1:11" x14ac:dyDescent="0.2">
      <c r="A164" s="21" t="s">
        <v>141</v>
      </c>
      <c r="B164" s="26" t="s">
        <v>35</v>
      </c>
      <c r="C164" s="24">
        <v>48</v>
      </c>
      <c r="D164" s="24">
        <v>17</v>
      </c>
      <c r="E164" s="24">
        <v>26</v>
      </c>
      <c r="F164" s="24">
        <v>0</v>
      </c>
      <c r="G164" s="24">
        <v>14</v>
      </c>
      <c r="H164" s="24">
        <f t="shared" si="8"/>
        <v>12</v>
      </c>
      <c r="I164" s="24">
        <v>565</v>
      </c>
      <c r="J164" s="24">
        <v>565</v>
      </c>
      <c r="K164" s="24" t="s">
        <v>24</v>
      </c>
    </row>
    <row r="165" spans="1:11" x14ac:dyDescent="0.2">
      <c r="A165" s="21" t="s">
        <v>143</v>
      </c>
      <c r="B165" s="26" t="s">
        <v>137</v>
      </c>
      <c r="C165" s="24">
        <v>3.2544378698224854</v>
      </c>
      <c r="D165" s="24">
        <v>4.4378698224852071</v>
      </c>
      <c r="E165" s="24">
        <v>3.8461538461538463</v>
      </c>
      <c r="F165" s="24">
        <v>2.1301775147928996</v>
      </c>
      <c r="G165" s="24">
        <v>1.0355029585798816</v>
      </c>
      <c r="H165" s="24">
        <f t="shared" si="8"/>
        <v>2.8106508875739644</v>
      </c>
      <c r="I165" s="24">
        <v>62.130177514792905</v>
      </c>
      <c r="J165" s="24">
        <v>62.130177514792905</v>
      </c>
      <c r="K165" s="24" t="s">
        <v>119</v>
      </c>
    </row>
    <row r="166" spans="1:11" x14ac:dyDescent="0.2">
      <c r="A166" s="21" t="s">
        <v>143</v>
      </c>
      <c r="B166" s="26" t="s">
        <v>158</v>
      </c>
      <c r="C166" s="24">
        <v>1.4186851211072662</v>
      </c>
      <c r="D166" s="24">
        <v>1.9031141868512109</v>
      </c>
      <c r="E166" s="24">
        <v>11.76470588235294</v>
      </c>
      <c r="F166" s="24">
        <v>7.6124567474048437</v>
      </c>
      <c r="G166" s="24">
        <v>3.2179930795847751</v>
      </c>
      <c r="H166" s="24">
        <f t="shared" si="8"/>
        <v>8.546712802768166</v>
      </c>
      <c r="I166" s="24">
        <v>62.975778546712796</v>
      </c>
      <c r="J166" s="24">
        <v>62.975778546712796</v>
      </c>
      <c r="K166" s="24" t="s">
        <v>119</v>
      </c>
    </row>
    <row r="167" spans="1:11" x14ac:dyDescent="0.2">
      <c r="A167" s="21" t="s">
        <v>143</v>
      </c>
      <c r="B167" s="26" t="s">
        <v>135</v>
      </c>
      <c r="C167" s="24">
        <v>4.2011834319526624</v>
      </c>
      <c r="D167" s="24">
        <v>0.53254437869822491</v>
      </c>
      <c r="E167" s="24">
        <v>8.8757396449704142</v>
      </c>
      <c r="F167" s="24">
        <v>4.9112426035502965</v>
      </c>
      <c r="G167" s="24">
        <v>1.8934911242603552</v>
      </c>
      <c r="H167" s="24">
        <f t="shared" si="8"/>
        <v>6.9822485207100593</v>
      </c>
      <c r="I167" s="24">
        <v>71.597633136094672</v>
      </c>
      <c r="J167" s="24">
        <v>71.597633136094672</v>
      </c>
      <c r="K167" s="24" t="s">
        <v>119</v>
      </c>
    </row>
    <row r="168" spans="1:11" x14ac:dyDescent="0.2">
      <c r="A168" s="21" t="s">
        <v>143</v>
      </c>
      <c r="B168" s="26" t="s">
        <v>69</v>
      </c>
      <c r="C168" s="24">
        <v>7.6923076923076925</v>
      </c>
      <c r="D168" s="24">
        <v>3.2441471571906351</v>
      </c>
      <c r="E168" s="24">
        <v>8.3612040133779271</v>
      </c>
      <c r="F168" s="24">
        <v>2.6421404682274248</v>
      </c>
      <c r="G168" s="24">
        <v>4.0133779264214047</v>
      </c>
      <c r="H168" s="24">
        <f t="shared" si="8"/>
        <v>4.3478260869565224</v>
      </c>
      <c r="I168" s="24">
        <v>106.35451505016722</v>
      </c>
      <c r="J168" s="24">
        <v>106.35451505016722</v>
      </c>
      <c r="K168" s="24" t="s">
        <v>119</v>
      </c>
    </row>
    <row r="169" spans="1:11" x14ac:dyDescent="0.2">
      <c r="A169" s="21" t="s">
        <v>143</v>
      </c>
      <c r="B169" s="26" t="s">
        <v>71</v>
      </c>
      <c r="C169" s="24">
        <v>4.6913580246913575</v>
      </c>
      <c r="D169" s="24">
        <v>1.2962962962962963</v>
      </c>
      <c r="E169" s="24">
        <v>7.4074074074074066</v>
      </c>
      <c r="F169" s="24">
        <v>2.5925925925925926</v>
      </c>
      <c r="G169" s="24">
        <v>2.9629629629629628</v>
      </c>
      <c r="H169" s="24">
        <f t="shared" si="8"/>
        <v>4.4444444444444438</v>
      </c>
      <c r="I169" s="24">
        <v>70.370370370370367</v>
      </c>
      <c r="J169" s="24">
        <v>70.370370370370367</v>
      </c>
      <c r="K169" s="24" t="s">
        <v>119</v>
      </c>
    </row>
    <row r="170" spans="1:11" x14ac:dyDescent="0.2">
      <c r="A170" s="21" t="s">
        <v>143</v>
      </c>
      <c r="B170" s="26" t="s">
        <v>70</v>
      </c>
      <c r="C170" s="24">
        <v>0.29850746268656719</v>
      </c>
      <c r="D170" s="24">
        <v>0.85820895522388063</v>
      </c>
      <c r="E170" s="24">
        <v>7.0895522388059709</v>
      </c>
      <c r="F170" s="24">
        <v>4.477611940298508</v>
      </c>
      <c r="G170" s="24">
        <v>1.6417910447761197</v>
      </c>
      <c r="H170" s="24">
        <f t="shared" si="8"/>
        <v>5.4477611940298516</v>
      </c>
      <c r="I170" s="24">
        <v>31.343283582089555</v>
      </c>
      <c r="J170" s="24">
        <v>31.343283582089555</v>
      </c>
      <c r="K170" s="24" t="s">
        <v>119</v>
      </c>
    </row>
    <row r="171" spans="1:11" x14ac:dyDescent="0.2">
      <c r="A171" s="21" t="s">
        <v>142</v>
      </c>
      <c r="B171" s="26" t="s">
        <v>95</v>
      </c>
      <c r="C171" s="24">
        <v>24.482758620689651</v>
      </c>
      <c r="D171" s="24">
        <v>10.689655172413794</v>
      </c>
      <c r="E171" s="24">
        <v>16.896551724137932</v>
      </c>
      <c r="F171" s="24">
        <v>1.0344827586206895</v>
      </c>
      <c r="G171" s="24">
        <v>15.862068965517238</v>
      </c>
      <c r="H171" s="24">
        <f t="shared" si="8"/>
        <v>1.0344827586206939</v>
      </c>
      <c r="I171" s="24">
        <v>310.34482758620686</v>
      </c>
      <c r="J171" s="24">
        <v>310.34482758620686</v>
      </c>
      <c r="K171" s="24" t="s">
        <v>119</v>
      </c>
    </row>
    <row r="172" spans="1:11" x14ac:dyDescent="0.2">
      <c r="A172" s="21" t="s">
        <v>141</v>
      </c>
      <c r="B172" s="26" t="s">
        <v>151</v>
      </c>
      <c r="C172" s="24">
        <v>1.2264150943396226</v>
      </c>
      <c r="D172" s="24">
        <v>1.0377358490566038</v>
      </c>
      <c r="E172" s="24">
        <v>11.320754716981131</v>
      </c>
      <c r="F172" s="24">
        <v>2.0754716981132075</v>
      </c>
      <c r="G172" s="24">
        <v>1.8867924528301887</v>
      </c>
      <c r="H172" s="24">
        <f t="shared" si="8"/>
        <v>9.4339622641509422</v>
      </c>
      <c r="I172" s="24">
        <v>52.830188679245282</v>
      </c>
      <c r="J172" s="24">
        <v>52.830188679245282</v>
      </c>
      <c r="K172" s="24" t="s">
        <v>119</v>
      </c>
    </row>
    <row r="173" spans="1:11" x14ac:dyDescent="0.2">
      <c r="A173" s="21" t="s">
        <v>141</v>
      </c>
      <c r="B173" s="26" t="s">
        <v>150</v>
      </c>
      <c r="C173" s="24">
        <v>5.6994818652849739</v>
      </c>
      <c r="D173" s="24">
        <v>1.6062176165803108</v>
      </c>
      <c r="E173" s="24">
        <v>3.6787564766839371</v>
      </c>
      <c r="F173" s="24">
        <v>2.0725388601036268</v>
      </c>
      <c r="G173" s="24">
        <v>1.1917098445595853</v>
      </c>
      <c r="H173" s="24">
        <f t="shared" si="8"/>
        <v>2.4870466321243518</v>
      </c>
      <c r="I173" s="24">
        <v>67.875647668393782</v>
      </c>
      <c r="J173" s="24">
        <v>67.875647668393782</v>
      </c>
      <c r="K173" s="24" t="s">
        <v>119</v>
      </c>
    </row>
    <row r="174" spans="1:11" x14ac:dyDescent="0.2">
      <c r="A174" s="21" t="s">
        <v>141</v>
      </c>
      <c r="B174" s="26" t="s">
        <v>98</v>
      </c>
      <c r="C174" s="24">
        <v>8.4745762711864394</v>
      </c>
      <c r="D174" s="24">
        <v>6.1864406779661012</v>
      </c>
      <c r="E174" s="24">
        <v>2.3728813559322033</v>
      </c>
      <c r="F174" s="24">
        <v>0.67796610169491522</v>
      </c>
      <c r="G174" s="24">
        <v>0.67796610169491522</v>
      </c>
      <c r="H174" s="24">
        <f t="shared" si="8"/>
        <v>1.6949152542372881</v>
      </c>
      <c r="I174" s="24">
        <v>113.5593220338983</v>
      </c>
      <c r="J174" s="24">
        <v>113.5593220338983</v>
      </c>
      <c r="K174" s="24" t="s">
        <v>119</v>
      </c>
    </row>
    <row r="175" spans="1:11" x14ac:dyDescent="0.2">
      <c r="A175" s="21" t="s">
        <v>141</v>
      </c>
      <c r="B175" s="26" t="s">
        <v>77</v>
      </c>
      <c r="C175" s="24">
        <v>7.2477064220183491</v>
      </c>
      <c r="D175" s="24">
        <v>4.4954128440366974</v>
      </c>
      <c r="E175" s="24">
        <v>8.1651376146788994</v>
      </c>
      <c r="F175" s="24">
        <v>1.6513761467889909</v>
      </c>
      <c r="G175" s="24">
        <v>1.4678899082568808</v>
      </c>
      <c r="H175" s="24">
        <f t="shared" si="8"/>
        <v>6.6972477064220186</v>
      </c>
      <c r="I175" s="24">
        <v>113.76146788990826</v>
      </c>
      <c r="J175" s="24">
        <v>113.76146788990826</v>
      </c>
      <c r="K175" s="24" t="s">
        <v>119</v>
      </c>
    </row>
    <row r="176" spans="1:11" x14ac:dyDescent="0.2">
      <c r="A176" s="21" t="s">
        <v>141</v>
      </c>
      <c r="B176" s="26" t="s">
        <v>97</v>
      </c>
      <c r="C176" s="24">
        <v>6.901408450704225</v>
      </c>
      <c r="D176" s="24">
        <v>5.9859154929577461</v>
      </c>
      <c r="E176" s="24">
        <v>2.0422535211267605</v>
      </c>
      <c r="F176" s="24">
        <v>0.70422535211267601</v>
      </c>
      <c r="G176" s="24">
        <v>0.63380281690140838</v>
      </c>
      <c r="H176" s="24">
        <f t="shared" si="8"/>
        <v>1.408450704225352</v>
      </c>
      <c r="I176" s="24">
        <v>93.661971830985905</v>
      </c>
      <c r="J176" s="24">
        <v>93.661971830985905</v>
      </c>
      <c r="K176" s="24" t="s">
        <v>119</v>
      </c>
    </row>
    <row r="177" spans="1:11" x14ac:dyDescent="0.2">
      <c r="A177" s="21" t="s">
        <v>141</v>
      </c>
      <c r="B177" s="26" t="s">
        <v>84</v>
      </c>
      <c r="C177" s="24">
        <v>10</v>
      </c>
      <c r="D177" s="24">
        <v>2.3076923076923079</v>
      </c>
      <c r="E177" s="24">
        <v>7.6923076923076925</v>
      </c>
      <c r="F177" s="24">
        <v>3.8461538461538463</v>
      </c>
      <c r="G177" s="24">
        <v>2.2307692307692308</v>
      </c>
      <c r="H177" s="24">
        <f t="shared" si="8"/>
        <v>5.4615384615384617</v>
      </c>
      <c r="I177" s="24">
        <v>126.92307692307693</v>
      </c>
      <c r="J177" s="24">
        <v>126.92307692307693</v>
      </c>
      <c r="K177" s="24" t="s">
        <v>119</v>
      </c>
    </row>
    <row r="178" spans="1:11" x14ac:dyDescent="0.2">
      <c r="A178" s="21" t="s">
        <v>141</v>
      </c>
      <c r="B178" s="26" t="s">
        <v>227</v>
      </c>
      <c r="C178" s="24">
        <v>7.7</v>
      </c>
      <c r="D178" s="24">
        <v>57</v>
      </c>
      <c r="E178" s="24">
        <v>24</v>
      </c>
      <c r="F178" s="24">
        <v>3.1</v>
      </c>
      <c r="G178" s="24">
        <v>3.6</v>
      </c>
      <c r="H178" s="24">
        <f t="shared" ref="H178:H194" si="9">E178-G178</f>
        <v>20.399999999999999</v>
      </c>
      <c r="I178" s="24">
        <v>290</v>
      </c>
      <c r="J178" s="24">
        <v>290</v>
      </c>
      <c r="K178" s="24" t="s">
        <v>24</v>
      </c>
    </row>
    <row r="179" spans="1:11" x14ac:dyDescent="0.2">
      <c r="A179" s="21" t="s">
        <v>141</v>
      </c>
      <c r="B179" s="26" t="s">
        <v>154</v>
      </c>
      <c r="C179" s="24">
        <v>2.8195488721804511</v>
      </c>
      <c r="D179" s="24">
        <v>1.9924812030075185</v>
      </c>
      <c r="E179" s="24">
        <v>5.6390977443609023</v>
      </c>
      <c r="F179" s="24">
        <v>2.4812030075187965</v>
      </c>
      <c r="G179" s="24">
        <v>1.8045112781954886</v>
      </c>
      <c r="H179" s="24">
        <f t="shared" si="9"/>
        <v>3.8345864661654137</v>
      </c>
      <c r="I179" s="24">
        <v>51.127819548872175</v>
      </c>
      <c r="J179" s="24">
        <v>51.127819548872175</v>
      </c>
      <c r="K179" s="24" t="s">
        <v>119</v>
      </c>
    </row>
    <row r="180" spans="1:11" x14ac:dyDescent="0.2">
      <c r="A180" s="21" t="s">
        <v>141</v>
      </c>
      <c r="B180" s="26" t="s">
        <v>229</v>
      </c>
      <c r="C180" s="24">
        <v>10.4</v>
      </c>
      <c r="D180" s="24">
        <v>72.599999999999994</v>
      </c>
      <c r="E180" s="24">
        <v>10.5</v>
      </c>
      <c r="F180" s="24">
        <v>0.8</v>
      </c>
      <c r="G180" s="24"/>
      <c r="H180" s="24">
        <f t="shared" si="9"/>
        <v>10.5</v>
      </c>
      <c r="I180" s="24">
        <v>434</v>
      </c>
      <c r="J180" s="24">
        <v>434</v>
      </c>
      <c r="K180" s="24" t="s">
        <v>24</v>
      </c>
    </row>
    <row r="181" spans="1:11" x14ac:dyDescent="0.2">
      <c r="A181" s="21" t="s">
        <v>141</v>
      </c>
      <c r="B181" s="26" t="s">
        <v>115</v>
      </c>
      <c r="C181" s="24">
        <v>9.4827586206896548</v>
      </c>
      <c r="D181" s="24">
        <v>11.781609195402298</v>
      </c>
      <c r="E181" s="24">
        <v>4.0229885057471257</v>
      </c>
      <c r="F181" s="24">
        <v>0.51724137931034486</v>
      </c>
      <c r="G181" s="24">
        <v>2.4712643678160915</v>
      </c>
      <c r="H181" s="24">
        <f t="shared" si="9"/>
        <v>1.5517241379310343</v>
      </c>
      <c r="I181" s="24">
        <v>145.11494252873561</v>
      </c>
      <c r="J181" s="24">
        <v>145.11494252873561</v>
      </c>
      <c r="K181" s="24" t="s">
        <v>119</v>
      </c>
    </row>
    <row r="182" spans="1:11" x14ac:dyDescent="0.2">
      <c r="A182" s="21" t="s">
        <v>143</v>
      </c>
      <c r="B182" s="26" t="s">
        <v>38</v>
      </c>
      <c r="C182" s="27">
        <v>53</v>
      </c>
      <c r="D182" s="27">
        <v>17</v>
      </c>
      <c r="E182" s="27">
        <v>22</v>
      </c>
      <c r="F182" s="27">
        <v>0</v>
      </c>
      <c r="G182" s="27">
        <v>4.7</v>
      </c>
      <c r="H182" s="24">
        <f t="shared" si="9"/>
        <v>17.3</v>
      </c>
      <c r="I182" s="27">
        <v>592</v>
      </c>
      <c r="J182" s="27">
        <v>592</v>
      </c>
      <c r="K182" s="24" t="s">
        <v>24</v>
      </c>
    </row>
    <row r="183" spans="1:11" x14ac:dyDescent="0.2">
      <c r="A183" s="21" t="s">
        <v>141</v>
      </c>
      <c r="B183" s="26" t="s">
        <v>224</v>
      </c>
      <c r="C183" s="24">
        <v>10.8</v>
      </c>
      <c r="D183" s="24">
        <v>18.5</v>
      </c>
      <c r="E183" s="24">
        <v>9.4</v>
      </c>
      <c r="F183" s="24"/>
      <c r="G183" s="24"/>
      <c r="H183" s="24">
        <f t="shared" si="9"/>
        <v>9.4</v>
      </c>
      <c r="I183" s="24">
        <v>193</v>
      </c>
      <c r="J183" s="24">
        <v>193</v>
      </c>
      <c r="K183" s="24" t="s">
        <v>24</v>
      </c>
    </row>
    <row r="184" spans="1:11" x14ac:dyDescent="0.2">
      <c r="A184" s="21" t="s">
        <v>141</v>
      </c>
      <c r="B184" s="26" t="s">
        <v>245</v>
      </c>
      <c r="C184" s="27">
        <v>35</v>
      </c>
      <c r="D184" s="27">
        <v>34</v>
      </c>
      <c r="E184" s="27">
        <v>1.7</v>
      </c>
      <c r="H184" s="24">
        <f t="shared" si="9"/>
        <v>1.7</v>
      </c>
      <c r="I184" s="27">
        <v>468</v>
      </c>
      <c r="J184" s="27">
        <v>468</v>
      </c>
      <c r="K184" s="24" t="s">
        <v>24</v>
      </c>
    </row>
    <row r="185" spans="1:11" x14ac:dyDescent="0.2">
      <c r="A185" s="21" t="s">
        <v>141</v>
      </c>
      <c r="B185" s="26" t="s">
        <v>223</v>
      </c>
      <c r="C185" s="24">
        <v>5.3</v>
      </c>
      <c r="D185" s="24">
        <v>10</v>
      </c>
      <c r="E185" s="24">
        <v>1.2</v>
      </c>
      <c r="F185" s="24">
        <v>0.7</v>
      </c>
      <c r="G185" s="24">
        <v>1</v>
      </c>
      <c r="H185" s="24">
        <f t="shared" si="9"/>
        <v>0.19999999999999996</v>
      </c>
      <c r="I185" s="24">
        <v>83</v>
      </c>
      <c r="J185" s="24">
        <v>83</v>
      </c>
      <c r="K185" s="24" t="s">
        <v>24</v>
      </c>
    </row>
    <row r="186" spans="1:11" x14ac:dyDescent="0.2">
      <c r="A186" s="21" t="s">
        <v>141</v>
      </c>
      <c r="B186" s="26" t="s">
        <v>58</v>
      </c>
      <c r="C186" s="24">
        <v>0.2</v>
      </c>
      <c r="D186" s="24">
        <v>0.9</v>
      </c>
      <c r="E186" s="24">
        <v>3.9</v>
      </c>
      <c r="F186" s="24">
        <v>2.6</v>
      </c>
      <c r="G186" s="24">
        <v>1.2</v>
      </c>
      <c r="H186" s="24">
        <f t="shared" si="9"/>
        <v>2.7</v>
      </c>
      <c r="I186" s="24">
        <v>18</v>
      </c>
      <c r="J186" s="24">
        <v>18</v>
      </c>
      <c r="K186" s="24" t="s">
        <v>24</v>
      </c>
    </row>
    <row r="187" spans="1:11" x14ac:dyDescent="0.2">
      <c r="A187" s="21" t="s">
        <v>141</v>
      </c>
      <c r="B187" s="26" t="s">
        <v>181</v>
      </c>
      <c r="C187" s="24">
        <v>2.7</v>
      </c>
      <c r="D187" s="24">
        <v>11.7</v>
      </c>
      <c r="E187" s="24">
        <v>75</v>
      </c>
      <c r="F187" s="24">
        <v>0</v>
      </c>
      <c r="G187" s="24">
        <v>10.3</v>
      </c>
      <c r="H187" s="24">
        <f t="shared" si="9"/>
        <v>64.7</v>
      </c>
      <c r="I187" s="24">
        <v>346</v>
      </c>
      <c r="J187" s="24">
        <v>346</v>
      </c>
      <c r="K187" s="24" t="s">
        <v>24</v>
      </c>
    </row>
    <row r="188" spans="1:11" x14ac:dyDescent="0.2">
      <c r="A188" s="21" t="s">
        <v>141</v>
      </c>
      <c r="B188" s="26" t="s">
        <v>17</v>
      </c>
      <c r="C188" s="24">
        <v>0.2</v>
      </c>
      <c r="D188" s="24">
        <v>0.7</v>
      </c>
      <c r="E188" s="24">
        <v>18</v>
      </c>
      <c r="F188" s="24">
        <v>15</v>
      </c>
      <c r="G188" s="24">
        <v>0.9</v>
      </c>
      <c r="H188" s="24">
        <f t="shared" si="9"/>
        <v>17.100000000000001</v>
      </c>
      <c r="I188" s="24">
        <v>69</v>
      </c>
      <c r="J188" s="24">
        <v>69</v>
      </c>
      <c r="K188" s="24" t="s">
        <v>24</v>
      </c>
    </row>
    <row r="189" spans="1:11" x14ac:dyDescent="0.2">
      <c r="A189" s="21" t="s">
        <v>142</v>
      </c>
      <c r="B189" s="26" t="s">
        <v>91</v>
      </c>
      <c r="C189" s="24">
        <v>52.38095238095238</v>
      </c>
      <c r="D189" s="24">
        <v>0</v>
      </c>
      <c r="E189" s="24">
        <v>5.2380952380952381</v>
      </c>
      <c r="F189" s="24">
        <v>3.8095238095238098</v>
      </c>
      <c r="G189" s="24">
        <v>0.47619047619047622</v>
      </c>
      <c r="H189" s="24">
        <f t="shared" si="9"/>
        <v>4.7619047619047619</v>
      </c>
      <c r="I189" s="24">
        <v>500</v>
      </c>
      <c r="J189" s="24">
        <v>500</v>
      </c>
      <c r="K189" s="24" t="s">
        <v>119</v>
      </c>
    </row>
    <row r="190" spans="1:11" x14ac:dyDescent="0.2">
      <c r="A190" s="21" t="s">
        <v>143</v>
      </c>
      <c r="B190" s="26" t="s">
        <v>72</v>
      </c>
      <c r="C190" s="27">
        <v>21.78217821782178</v>
      </c>
      <c r="D190" s="27">
        <v>2.277227722772277</v>
      </c>
      <c r="E190" s="27">
        <v>4.1584158415841586</v>
      </c>
      <c r="F190" s="27">
        <v>0</v>
      </c>
      <c r="G190" s="27">
        <v>1.386138613861386</v>
      </c>
      <c r="H190" s="24">
        <f t="shared" si="9"/>
        <v>2.7722772277227725</v>
      </c>
      <c r="I190" s="24">
        <v>207.92079207920793</v>
      </c>
      <c r="J190" s="24">
        <v>207.92079207920793</v>
      </c>
      <c r="K190" s="24" t="s">
        <v>119</v>
      </c>
    </row>
    <row r="191" spans="1:11" x14ac:dyDescent="0.2">
      <c r="A191" s="21" t="s">
        <v>141</v>
      </c>
      <c r="B191" s="21" t="s">
        <v>194</v>
      </c>
      <c r="C191" s="21">
        <v>0.2</v>
      </c>
      <c r="D191" s="21">
        <v>0.8</v>
      </c>
      <c r="E191" s="21">
        <v>8.1999999999999993</v>
      </c>
      <c r="F191" s="21">
        <v>3.5</v>
      </c>
      <c r="G191" s="21">
        <v>3</v>
      </c>
      <c r="H191" s="24">
        <f t="shared" si="9"/>
        <v>5.1999999999999993</v>
      </c>
      <c r="I191" s="21">
        <v>35</v>
      </c>
      <c r="J191" s="21">
        <v>35</v>
      </c>
      <c r="K191" s="24" t="s">
        <v>24</v>
      </c>
    </row>
    <row r="192" spans="1:11" x14ac:dyDescent="0.2">
      <c r="A192" s="21" t="s">
        <v>141</v>
      </c>
      <c r="B192" s="21" t="s">
        <v>191</v>
      </c>
      <c r="C192" s="21">
        <v>0.1</v>
      </c>
      <c r="D192" s="21">
        <v>0.7</v>
      </c>
      <c r="E192" s="21">
        <v>4.9000000000000004</v>
      </c>
      <c r="F192" s="21">
        <v>2.1</v>
      </c>
      <c r="G192" s="21">
        <v>1.1000000000000001</v>
      </c>
      <c r="H192" s="24">
        <f t="shared" si="9"/>
        <v>3.8000000000000003</v>
      </c>
      <c r="I192" s="21">
        <v>20</v>
      </c>
      <c r="J192" s="21">
        <v>20</v>
      </c>
      <c r="K192" s="24" t="s">
        <v>24</v>
      </c>
    </row>
    <row r="193" spans="1:11" x14ac:dyDescent="0.2">
      <c r="A193" s="21" t="s">
        <v>141</v>
      </c>
      <c r="B193" s="26" t="s">
        <v>61</v>
      </c>
      <c r="C193" s="24">
        <v>0.4</v>
      </c>
      <c r="D193" s="24">
        <v>1.1000000000000001</v>
      </c>
      <c r="E193" s="24">
        <v>2.7</v>
      </c>
      <c r="F193" s="24">
        <v>1.7</v>
      </c>
      <c r="G193" s="24">
        <v>1</v>
      </c>
      <c r="H193" s="24">
        <f t="shared" si="9"/>
        <v>1.7000000000000002</v>
      </c>
      <c r="I193" s="24">
        <v>15</v>
      </c>
      <c r="J193" s="24">
        <v>15</v>
      </c>
      <c r="K193" s="24" t="s">
        <v>24</v>
      </c>
    </row>
    <row r="194" spans="1:11" x14ac:dyDescent="0.2">
      <c r="A194" s="21" t="s">
        <v>141</v>
      </c>
      <c r="B194" s="26" t="s">
        <v>103</v>
      </c>
      <c r="C194" s="24">
        <v>19.310344827586206</v>
      </c>
      <c r="D194" s="24">
        <v>2.7586206896551726</v>
      </c>
      <c r="E194" s="24">
        <v>4.2068965517241379</v>
      </c>
      <c r="F194" s="24">
        <v>2.1379310344827589</v>
      </c>
      <c r="G194" s="24">
        <v>1.7241379310344829</v>
      </c>
      <c r="H194" s="24">
        <f t="shared" si="9"/>
        <v>2.4827586206896548</v>
      </c>
      <c r="I194" s="24">
        <v>191.72413793103451</v>
      </c>
      <c r="J194" s="24">
        <v>191.72413793103451</v>
      </c>
      <c r="K194" s="24" t="s">
        <v>119</v>
      </c>
    </row>
    <row r="195" spans="1:11" x14ac:dyDescent="0.2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">
      <c r="A276"/>
      <c r="B276"/>
      <c r="C276"/>
      <c r="D276"/>
      <c r="E276"/>
      <c r="F276"/>
      <c r="G276"/>
      <c r="H276"/>
      <c r="I276"/>
      <c r="J276"/>
      <c r="K276"/>
    </row>
  </sheetData>
  <autoFilter ref="A2:K194" xr:uid="{A5AFAEBB-6636-0144-B279-B4FF65FFB85D}"/>
  <sortState xmlns:xlrd2="http://schemas.microsoft.com/office/spreadsheetml/2017/richdata2" ref="A3:K276">
    <sortCondition ref="B3:B27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5FA9D-9DCD-0A4F-80FA-C6BBA291FAA7}">
  <dimension ref="A1:K244"/>
  <sheetViews>
    <sheetView showGridLines="0" topLeftCell="A3" workbookViewId="0">
      <selection activeCell="B10" sqref="B10"/>
    </sheetView>
  </sheetViews>
  <sheetFormatPr baseColWidth="10" defaultRowHeight="16" outlineLevelCol="1" x14ac:dyDescent="0.2"/>
  <cols>
    <col min="1" max="1" width="14.5" style="21" customWidth="1" outlineLevel="1"/>
    <col min="2" max="2" width="27.83203125" style="26" customWidth="1" outlineLevel="1"/>
    <col min="3" max="3" width="6.1640625" style="21" customWidth="1" outlineLevel="1"/>
    <col min="4" max="4" width="8.5" style="21" customWidth="1" outlineLevel="1"/>
    <col min="5" max="5" width="12.33203125" style="21" customWidth="1" outlineLevel="1"/>
    <col min="6" max="6" width="6.6640625" style="21" customWidth="1" outlineLevel="1"/>
    <col min="7" max="7" width="5.33203125" style="21" customWidth="1" outlineLevel="1"/>
    <col min="8" max="8" width="17.6640625" style="21" customWidth="1" outlineLevel="1"/>
    <col min="9" max="9" width="7.6640625" style="21" customWidth="1" outlineLevel="1"/>
    <col min="10" max="10" width="13.33203125" style="21" customWidth="1" outlineLevel="1"/>
    <col min="11" max="11" width="10.83203125" style="21" outlineLevel="1"/>
  </cols>
  <sheetData>
    <row r="1" spans="1:11" x14ac:dyDescent="0.2">
      <c r="C1" s="21">
        <v>9</v>
      </c>
      <c r="D1" s="21">
        <v>4</v>
      </c>
      <c r="H1" s="21">
        <v>4</v>
      </c>
      <c r="K1" s="24"/>
    </row>
    <row r="2" spans="1:11" x14ac:dyDescent="0.2">
      <c r="A2" s="21" t="s">
        <v>25</v>
      </c>
      <c r="B2" s="26" t="s">
        <v>119</v>
      </c>
      <c r="C2" s="21" t="s">
        <v>52</v>
      </c>
      <c r="D2" s="21" t="s">
        <v>120</v>
      </c>
      <c r="E2" s="21" t="s">
        <v>47</v>
      </c>
      <c r="F2" s="21" t="s">
        <v>121</v>
      </c>
      <c r="G2" s="21" t="s">
        <v>3</v>
      </c>
      <c r="H2" s="21" t="s">
        <v>53</v>
      </c>
      <c r="I2" s="21" t="s">
        <v>49</v>
      </c>
      <c r="J2" s="21" t="s">
        <v>49</v>
      </c>
      <c r="K2" s="21" t="s">
        <v>25</v>
      </c>
    </row>
    <row r="3" spans="1:11" x14ac:dyDescent="0.2">
      <c r="A3" s="21" t="s">
        <v>141</v>
      </c>
      <c r="B3" s="26" t="s">
        <v>30</v>
      </c>
      <c r="C3" s="24">
        <v>99</v>
      </c>
      <c r="D3" s="24"/>
      <c r="E3" s="24"/>
      <c r="F3" s="24"/>
      <c r="G3" s="24"/>
      <c r="H3" s="24">
        <f t="shared" ref="H3:H23" si="0">E3-G3</f>
        <v>0</v>
      </c>
      <c r="I3" s="24">
        <v>892</v>
      </c>
      <c r="J3" s="24">
        <v>892</v>
      </c>
      <c r="K3" s="24" t="s">
        <v>24</v>
      </c>
    </row>
    <row r="4" spans="1:11" x14ac:dyDescent="0.2">
      <c r="A4" s="21" t="s">
        <v>141</v>
      </c>
      <c r="B4" s="26" t="s">
        <v>29</v>
      </c>
      <c r="C4" s="24">
        <v>100</v>
      </c>
      <c r="D4" s="24"/>
      <c r="E4" s="24"/>
      <c r="F4" s="24"/>
      <c r="G4" s="24"/>
      <c r="H4" s="24">
        <f t="shared" si="0"/>
        <v>0</v>
      </c>
      <c r="I4" s="24">
        <v>900</v>
      </c>
      <c r="J4" s="24">
        <v>900</v>
      </c>
      <c r="K4" s="24" t="s">
        <v>24</v>
      </c>
    </row>
    <row r="5" spans="1:11" x14ac:dyDescent="0.2">
      <c r="A5" s="21" t="s">
        <v>141</v>
      </c>
      <c r="B5" s="26" t="s">
        <v>28</v>
      </c>
      <c r="C5" s="24">
        <v>10.7</v>
      </c>
      <c r="D5" s="24">
        <v>0.8</v>
      </c>
      <c r="E5" s="24">
        <v>6.3</v>
      </c>
      <c r="F5" s="24"/>
      <c r="G5" s="24">
        <v>3.2</v>
      </c>
      <c r="H5" s="24">
        <f t="shared" si="0"/>
        <v>3.0999999999999996</v>
      </c>
      <c r="I5" s="24">
        <v>111.9</v>
      </c>
      <c r="J5" s="24">
        <v>111.9</v>
      </c>
      <c r="K5" s="24" t="s">
        <v>24</v>
      </c>
    </row>
    <row r="6" spans="1:11" x14ac:dyDescent="0.2">
      <c r="A6" s="21" t="s">
        <v>141</v>
      </c>
      <c r="B6" s="26" t="s">
        <v>59</v>
      </c>
      <c r="C6" s="24">
        <v>0.1</v>
      </c>
      <c r="D6" s="24">
        <v>1.9</v>
      </c>
      <c r="E6" s="24">
        <v>4.0999999999999996</v>
      </c>
      <c r="F6" s="24">
        <v>1.1000000000000001</v>
      </c>
      <c r="G6" s="24">
        <v>2.1</v>
      </c>
      <c r="H6" s="24">
        <f t="shared" si="0"/>
        <v>1.9999999999999996</v>
      </c>
      <c r="I6" s="24">
        <v>20</v>
      </c>
      <c r="J6" s="24">
        <v>20</v>
      </c>
      <c r="K6" s="24" t="s">
        <v>24</v>
      </c>
    </row>
    <row r="7" spans="1:11" x14ac:dyDescent="0.2">
      <c r="A7" s="21" t="s">
        <v>141</v>
      </c>
      <c r="B7" s="26" t="s">
        <v>34</v>
      </c>
      <c r="C7" s="24">
        <v>53</v>
      </c>
      <c r="D7" s="24">
        <v>21</v>
      </c>
      <c r="E7" s="24">
        <v>21</v>
      </c>
      <c r="F7" s="24">
        <v>4.9000000000000004</v>
      </c>
      <c r="G7" s="24">
        <v>11</v>
      </c>
      <c r="H7" s="24">
        <f t="shared" si="0"/>
        <v>10</v>
      </c>
      <c r="I7" s="24">
        <v>598</v>
      </c>
      <c r="J7" s="24">
        <v>598</v>
      </c>
      <c r="K7" s="24" t="s">
        <v>24</v>
      </c>
    </row>
    <row r="8" spans="1:11" x14ac:dyDescent="0.2">
      <c r="A8" s="21" t="s">
        <v>141</v>
      </c>
      <c r="B8" s="26" t="s">
        <v>6</v>
      </c>
      <c r="C8" s="24">
        <v>1.6</v>
      </c>
      <c r="D8" s="24">
        <v>3.8</v>
      </c>
      <c r="E8" s="24">
        <v>19</v>
      </c>
      <c r="F8" s="24"/>
      <c r="G8" s="24">
        <v>2.1</v>
      </c>
      <c r="H8" s="24">
        <f t="shared" si="0"/>
        <v>16.899999999999999</v>
      </c>
      <c r="I8" s="24">
        <v>102</v>
      </c>
      <c r="J8" s="24">
        <v>102</v>
      </c>
      <c r="K8" s="24" t="s">
        <v>24</v>
      </c>
    </row>
    <row r="9" spans="1:11" x14ac:dyDescent="0.2">
      <c r="A9" s="21" t="s">
        <v>141</v>
      </c>
      <c r="B9" s="26" t="s">
        <v>20</v>
      </c>
      <c r="C9" s="24">
        <v>0.3</v>
      </c>
      <c r="D9" s="24">
        <v>0.7</v>
      </c>
      <c r="E9" s="24">
        <v>14</v>
      </c>
      <c r="F9" s="24">
        <v>10</v>
      </c>
      <c r="G9" s="24">
        <v>2.4</v>
      </c>
      <c r="H9" s="24">
        <f t="shared" si="0"/>
        <v>11.6</v>
      </c>
      <c r="I9" s="24">
        <v>57</v>
      </c>
      <c r="J9" s="24">
        <v>57</v>
      </c>
      <c r="K9" s="24" t="s">
        <v>24</v>
      </c>
    </row>
    <row r="10" spans="1:11" x14ac:dyDescent="0.2">
      <c r="A10" s="21" t="s">
        <v>141</v>
      </c>
      <c r="B10" s="26" t="s">
        <v>4</v>
      </c>
      <c r="C10" s="24">
        <v>1.2</v>
      </c>
      <c r="D10" s="24">
        <v>4</v>
      </c>
      <c r="E10" s="24">
        <v>27</v>
      </c>
      <c r="F10" s="24">
        <v>0</v>
      </c>
      <c r="G10" s="24">
        <v>1.6</v>
      </c>
      <c r="H10" s="24">
        <f t="shared" si="0"/>
        <v>25.4</v>
      </c>
      <c r="I10" s="24">
        <v>136</v>
      </c>
      <c r="J10" s="24">
        <v>136</v>
      </c>
      <c r="K10" s="24" t="s">
        <v>24</v>
      </c>
    </row>
    <row r="11" spans="1:11" x14ac:dyDescent="0.2">
      <c r="A11" s="21" t="s">
        <v>141</v>
      </c>
      <c r="B11" s="26" t="s">
        <v>0</v>
      </c>
      <c r="C11" s="24">
        <v>0.3</v>
      </c>
      <c r="D11" s="24">
        <v>2.7</v>
      </c>
      <c r="E11" s="24">
        <v>28.17</v>
      </c>
      <c r="F11" s="24">
        <v>0.05</v>
      </c>
      <c r="G11" s="24">
        <v>0.4</v>
      </c>
      <c r="H11" s="24">
        <f t="shared" si="0"/>
        <v>27.770000000000003</v>
      </c>
      <c r="I11" s="24">
        <v>130</v>
      </c>
      <c r="J11" s="24">
        <v>130</v>
      </c>
      <c r="K11" s="24" t="s">
        <v>24</v>
      </c>
    </row>
    <row r="12" spans="1:11" x14ac:dyDescent="0.2">
      <c r="A12" s="21" t="s">
        <v>141</v>
      </c>
      <c r="B12" s="26" t="s">
        <v>2</v>
      </c>
      <c r="C12" s="24">
        <v>0.8</v>
      </c>
      <c r="D12" s="24">
        <v>2.3199999999999998</v>
      </c>
      <c r="E12" s="24">
        <v>24</v>
      </c>
      <c r="F12" s="24">
        <v>0</v>
      </c>
      <c r="G12" s="24">
        <v>1.8</v>
      </c>
      <c r="H12" s="24">
        <f t="shared" si="0"/>
        <v>22.2</v>
      </c>
      <c r="I12" s="24">
        <v>112</v>
      </c>
      <c r="J12" s="24">
        <v>112</v>
      </c>
      <c r="K12" s="24" t="s">
        <v>24</v>
      </c>
    </row>
    <row r="13" spans="1:11" x14ac:dyDescent="0.2">
      <c r="A13" s="21" t="s">
        <v>141</v>
      </c>
      <c r="B13" s="26" t="s">
        <v>134</v>
      </c>
      <c r="C13" s="24">
        <v>5.10948905109489</v>
      </c>
      <c r="D13" s="24">
        <v>14.598540145985401</v>
      </c>
      <c r="E13" s="24">
        <v>2.773722627737226</v>
      </c>
      <c r="F13" s="24">
        <v>1.2408759124087592</v>
      </c>
      <c r="G13" s="24">
        <v>0.65693430656934304</v>
      </c>
      <c r="H13" s="24">
        <f t="shared" si="0"/>
        <v>2.1167883211678831</v>
      </c>
      <c r="I13" s="24">
        <v>117.51824817518248</v>
      </c>
      <c r="J13" s="24">
        <v>117.51824817518248</v>
      </c>
      <c r="K13" s="24" t="s">
        <v>119</v>
      </c>
    </row>
    <row r="14" spans="1:11" x14ac:dyDescent="0.2">
      <c r="A14" s="21" t="s">
        <v>141</v>
      </c>
      <c r="B14" s="26" t="s">
        <v>46</v>
      </c>
      <c r="C14" s="24">
        <v>62</v>
      </c>
      <c r="D14" s="24">
        <v>15</v>
      </c>
      <c r="E14" s="24">
        <v>17</v>
      </c>
      <c r="F14" s="24">
        <v>4.9000000000000004</v>
      </c>
      <c r="G14" s="24">
        <v>9.4</v>
      </c>
      <c r="H14" s="24">
        <f t="shared" si="0"/>
        <v>7.6</v>
      </c>
      <c r="I14" s="24">
        <v>646</v>
      </c>
      <c r="J14" s="24">
        <v>646</v>
      </c>
      <c r="K14" s="24" t="s">
        <v>24</v>
      </c>
    </row>
    <row r="15" spans="1:11" x14ac:dyDescent="0.2">
      <c r="A15" s="21" t="s">
        <v>141</v>
      </c>
      <c r="B15" s="26" t="s">
        <v>182</v>
      </c>
      <c r="C15" s="24">
        <v>6.5</v>
      </c>
      <c r="D15" s="24">
        <v>13</v>
      </c>
      <c r="E15" s="24">
        <v>68</v>
      </c>
      <c r="F15" s="24">
        <v>1</v>
      </c>
      <c r="G15" s="24">
        <v>10</v>
      </c>
      <c r="H15" s="24">
        <f t="shared" si="0"/>
        <v>58</v>
      </c>
      <c r="I15" s="24">
        <v>379</v>
      </c>
      <c r="J15" s="24">
        <v>379</v>
      </c>
      <c r="K15" s="24" t="s">
        <v>24</v>
      </c>
    </row>
    <row r="16" spans="1:11" x14ac:dyDescent="0.2">
      <c r="A16" s="21" t="s">
        <v>141</v>
      </c>
      <c r="B16" s="26" t="s">
        <v>126</v>
      </c>
      <c r="C16" s="24">
        <v>8.4967320261437909</v>
      </c>
      <c r="D16" s="24">
        <v>19.607843137254903</v>
      </c>
      <c r="E16" s="24">
        <v>0.45751633986928103</v>
      </c>
      <c r="F16" s="24">
        <v>0.19607843137254902</v>
      </c>
      <c r="G16" s="24">
        <v>6.535947712418301E-2</v>
      </c>
      <c r="H16" s="24">
        <f t="shared" si="0"/>
        <v>0.39215686274509803</v>
      </c>
      <c r="I16" s="24">
        <v>160.78431372549019</v>
      </c>
      <c r="J16" s="24">
        <v>160.78431372549019</v>
      </c>
      <c r="K16" s="24" t="s">
        <v>119</v>
      </c>
    </row>
    <row r="17" spans="1:11" x14ac:dyDescent="0.2">
      <c r="A17" s="21" t="s">
        <v>141</v>
      </c>
      <c r="B17" s="26" t="s">
        <v>51</v>
      </c>
      <c r="C17" s="24">
        <v>0.4</v>
      </c>
      <c r="D17" s="24">
        <v>2.4</v>
      </c>
      <c r="E17" s="24">
        <v>7.2</v>
      </c>
      <c r="F17" s="24">
        <v>1.4</v>
      </c>
      <c r="G17" s="24">
        <v>3.3</v>
      </c>
      <c r="H17" s="24">
        <f t="shared" si="0"/>
        <v>3.9000000000000004</v>
      </c>
      <c r="I17" s="24">
        <v>35</v>
      </c>
      <c r="J17" s="24">
        <v>35</v>
      </c>
      <c r="K17" s="24" t="s">
        <v>24</v>
      </c>
    </row>
    <row r="18" spans="1:11" x14ac:dyDescent="0.2">
      <c r="A18" s="21" t="s">
        <v>141</v>
      </c>
      <c r="B18" s="26" t="s">
        <v>65</v>
      </c>
      <c r="C18" s="24">
        <v>4.716981132075472</v>
      </c>
      <c r="D18" s="24">
        <v>2.641509433962264</v>
      </c>
      <c r="E18" s="24">
        <v>8.2075471698113205</v>
      </c>
      <c r="F18" s="24">
        <v>1.320754716981132</v>
      </c>
      <c r="G18" s="24">
        <v>4.5283018867924527</v>
      </c>
      <c r="H18" s="24">
        <f t="shared" si="0"/>
        <v>3.6792452830188678</v>
      </c>
      <c r="I18" s="24">
        <v>82.075471698113205</v>
      </c>
      <c r="J18" s="24">
        <v>82.075471698113205</v>
      </c>
      <c r="K18" s="24" t="s">
        <v>119</v>
      </c>
    </row>
    <row r="19" spans="1:11" x14ac:dyDescent="0.2">
      <c r="A19" s="21" t="s">
        <v>141</v>
      </c>
      <c r="B19" s="26" t="s">
        <v>64</v>
      </c>
      <c r="C19" s="24">
        <v>4.716981132075472</v>
      </c>
      <c r="D19" s="24">
        <v>2.641509433962264</v>
      </c>
      <c r="E19" s="24">
        <v>8.2075471698113205</v>
      </c>
      <c r="F19" s="24">
        <v>1.320754716981132</v>
      </c>
      <c r="G19" s="24">
        <v>4.5283018867924527</v>
      </c>
      <c r="H19" s="24">
        <f t="shared" si="0"/>
        <v>3.6792452830188678</v>
      </c>
      <c r="I19" s="24">
        <v>82.075471698113205</v>
      </c>
      <c r="J19" s="24">
        <v>82.075471698113205</v>
      </c>
      <c r="K19" s="24" t="s">
        <v>119</v>
      </c>
    </row>
    <row r="20" spans="1:11" x14ac:dyDescent="0.2">
      <c r="A20" s="21" t="s">
        <v>141</v>
      </c>
      <c r="B20" s="26" t="s">
        <v>149</v>
      </c>
      <c r="C20" s="24">
        <v>15.74468085106383</v>
      </c>
      <c r="D20" s="24">
        <v>11.063829787234043</v>
      </c>
      <c r="E20" s="24">
        <v>4.2553191489361701</v>
      </c>
      <c r="F20" s="24">
        <v>0.93617021276595758</v>
      </c>
      <c r="G20" s="24">
        <v>1.2340425531914894</v>
      </c>
      <c r="H20" s="24">
        <f t="shared" si="0"/>
        <v>3.0212765957446805</v>
      </c>
      <c r="I20" s="24">
        <v>194.89361702127661</v>
      </c>
      <c r="J20" s="24">
        <v>194.89361702127661</v>
      </c>
      <c r="K20" s="24" t="s">
        <v>119</v>
      </c>
    </row>
    <row r="21" spans="1:11" x14ac:dyDescent="0.2">
      <c r="A21" s="21" t="s">
        <v>141</v>
      </c>
      <c r="B21" s="26" t="s">
        <v>153</v>
      </c>
      <c r="C21" s="24">
        <v>24.378109452736318</v>
      </c>
      <c r="D21" s="24">
        <v>10.945273631840797</v>
      </c>
      <c r="E21" s="24">
        <v>2.5870646766169156</v>
      </c>
      <c r="F21" s="24">
        <v>0.19900497512437812</v>
      </c>
      <c r="G21" s="24">
        <v>0.79601990049751248</v>
      </c>
      <c r="H21" s="24">
        <f t="shared" si="0"/>
        <v>1.7910447761194033</v>
      </c>
      <c r="I21" s="24">
        <v>267.16417910447763</v>
      </c>
      <c r="J21" s="24">
        <v>267.16417910447763</v>
      </c>
      <c r="K21" s="24" t="s">
        <v>119</v>
      </c>
    </row>
    <row r="22" spans="1:11" x14ac:dyDescent="0.2">
      <c r="A22" s="21" t="s">
        <v>141</v>
      </c>
      <c r="B22" s="26" t="s">
        <v>113</v>
      </c>
      <c r="C22" s="24">
        <v>6.567164179104477</v>
      </c>
      <c r="D22" s="24">
        <v>9.8507462686567155</v>
      </c>
      <c r="E22" s="24">
        <v>5.6716417910447756</v>
      </c>
      <c r="F22" s="24">
        <v>0.83582089552238792</v>
      </c>
      <c r="G22" s="24">
        <v>0.80597014925373134</v>
      </c>
      <c r="H22" s="24">
        <f t="shared" si="0"/>
        <v>4.8656716417910442</v>
      </c>
      <c r="I22" s="24">
        <v>126.86567164179104</v>
      </c>
      <c r="J22" s="24">
        <v>126.86567164179104</v>
      </c>
      <c r="K22" s="24" t="s">
        <v>24</v>
      </c>
    </row>
    <row r="23" spans="1:11" x14ac:dyDescent="0.2">
      <c r="A23" s="21" t="s">
        <v>141</v>
      </c>
      <c r="B23" s="26" t="s">
        <v>11</v>
      </c>
      <c r="C23" s="24">
        <v>0.1</v>
      </c>
      <c r="D23" s="24">
        <v>2</v>
      </c>
      <c r="E23" s="24">
        <v>21</v>
      </c>
      <c r="F23" s="24">
        <v>6.5</v>
      </c>
      <c r="G23" s="24">
        <v>3.3</v>
      </c>
      <c r="H23" s="24">
        <f t="shared" si="0"/>
        <v>17.7</v>
      </c>
      <c r="I23" s="24">
        <v>90</v>
      </c>
      <c r="J23" s="24">
        <v>90</v>
      </c>
      <c r="K23" s="24" t="s">
        <v>24</v>
      </c>
    </row>
    <row r="24" spans="1:11" x14ac:dyDescent="0.2">
      <c r="A24" s="21" t="s">
        <v>141</v>
      </c>
      <c r="B24" s="26" t="s">
        <v>249</v>
      </c>
      <c r="C24" s="24">
        <v>7.6</v>
      </c>
      <c r="D24" s="24">
        <v>29</v>
      </c>
      <c r="I24" s="24">
        <v>193</v>
      </c>
      <c r="J24" s="24">
        <v>193</v>
      </c>
      <c r="K24" s="24" t="s">
        <v>24</v>
      </c>
    </row>
    <row r="25" spans="1:11" x14ac:dyDescent="0.2">
      <c r="A25" s="21" t="s">
        <v>141</v>
      </c>
      <c r="B25" s="26" t="s">
        <v>250</v>
      </c>
      <c r="C25" s="24">
        <v>17</v>
      </c>
      <c r="D25" s="24">
        <v>27</v>
      </c>
      <c r="I25" s="24">
        <v>272</v>
      </c>
      <c r="J25" s="24">
        <v>272</v>
      </c>
      <c r="K25" s="24" t="s">
        <v>24</v>
      </c>
    </row>
    <row r="26" spans="1:11" x14ac:dyDescent="0.2">
      <c r="A26" s="21" t="s">
        <v>141</v>
      </c>
      <c r="B26" s="26" t="s">
        <v>44</v>
      </c>
      <c r="C26" s="24">
        <v>11.1</v>
      </c>
      <c r="D26" s="24">
        <v>26</v>
      </c>
      <c r="E26" s="24"/>
      <c r="F26" s="24"/>
      <c r="G26" s="24"/>
      <c r="H26" s="24">
        <v>0</v>
      </c>
      <c r="I26" s="24">
        <v>203.89999999999998</v>
      </c>
      <c r="J26" s="24">
        <v>203.89999999999998</v>
      </c>
      <c r="K26" s="24" t="s">
        <v>24</v>
      </c>
    </row>
    <row r="27" spans="1:11" x14ac:dyDescent="0.2">
      <c r="A27" s="21" t="s">
        <v>141</v>
      </c>
      <c r="B27" s="26" t="s">
        <v>67</v>
      </c>
      <c r="C27" s="24">
        <v>46</v>
      </c>
      <c r="D27" s="24">
        <v>15</v>
      </c>
      <c r="E27" s="24">
        <v>33</v>
      </c>
      <c r="F27" s="24">
        <v>5</v>
      </c>
      <c r="G27" s="24">
        <v>3</v>
      </c>
      <c r="H27" s="24">
        <f>E27-G27</f>
        <v>30</v>
      </c>
      <c r="I27" s="24">
        <v>574</v>
      </c>
      <c r="J27" s="24">
        <v>574</v>
      </c>
      <c r="K27" s="24" t="s">
        <v>24</v>
      </c>
    </row>
    <row r="28" spans="1:11" x14ac:dyDescent="0.2">
      <c r="A28" s="21" t="s">
        <v>141</v>
      </c>
      <c r="B28" s="26" t="s">
        <v>184</v>
      </c>
      <c r="C28" s="24">
        <v>4.9000000000000004</v>
      </c>
      <c r="D28" s="24">
        <v>24.5</v>
      </c>
      <c r="E28" s="24"/>
      <c r="F28" s="24"/>
      <c r="G28" s="24"/>
      <c r="H28" s="24">
        <v>0</v>
      </c>
      <c r="I28" s="24">
        <v>142.1</v>
      </c>
      <c r="J28" s="24">
        <v>142.1</v>
      </c>
      <c r="K28" s="24" t="s">
        <v>24</v>
      </c>
    </row>
    <row r="29" spans="1:11" x14ac:dyDescent="0.2">
      <c r="A29" s="21" t="s">
        <v>141</v>
      </c>
      <c r="B29" s="21" t="s">
        <v>192</v>
      </c>
      <c r="C29" s="21">
        <v>0.5</v>
      </c>
      <c r="D29" s="21">
        <v>2.2000000000000002</v>
      </c>
      <c r="E29" s="21">
        <v>5.3</v>
      </c>
      <c r="F29" s="21">
        <v>2.2999999999999998</v>
      </c>
      <c r="G29" s="21">
        <v>2.2000000000000002</v>
      </c>
      <c r="H29" s="24">
        <f>E29-G29</f>
        <v>3.0999999999999996</v>
      </c>
      <c r="I29" s="21">
        <v>28</v>
      </c>
      <c r="J29" s="21">
        <v>28</v>
      </c>
      <c r="K29" s="24" t="s">
        <v>24</v>
      </c>
    </row>
    <row r="30" spans="1:11" x14ac:dyDescent="0.2">
      <c r="A30" s="21" t="s">
        <v>141</v>
      </c>
      <c r="B30" s="26" t="s">
        <v>8</v>
      </c>
      <c r="C30" s="24">
        <v>1.5</v>
      </c>
      <c r="D30" s="24">
        <v>3.4</v>
      </c>
      <c r="E30" s="24">
        <v>21</v>
      </c>
      <c r="F30" s="24">
        <v>4.5</v>
      </c>
      <c r="G30" s="24">
        <v>2.4</v>
      </c>
      <c r="H30" s="24">
        <f>E30-G30</f>
        <v>18.600000000000001</v>
      </c>
      <c r="I30" s="24">
        <v>96</v>
      </c>
      <c r="J30" s="24">
        <v>96</v>
      </c>
      <c r="K30" s="24" t="s">
        <v>119</v>
      </c>
    </row>
    <row r="31" spans="1:11" x14ac:dyDescent="0.2">
      <c r="A31" s="21" t="s">
        <v>141</v>
      </c>
      <c r="B31" s="26" t="s">
        <v>112</v>
      </c>
      <c r="C31" s="24">
        <v>2.3664122137404582</v>
      </c>
      <c r="D31" s="24">
        <v>7.888040712468193</v>
      </c>
      <c r="E31" s="24">
        <v>3.8167938931297711</v>
      </c>
      <c r="F31" s="24">
        <v>0.83969465648854957</v>
      </c>
      <c r="G31" s="24">
        <v>0.4580152671755725</v>
      </c>
      <c r="H31" s="24">
        <f>E31-G31</f>
        <v>3.3587786259541987</v>
      </c>
      <c r="I31" s="24">
        <v>69.465648854961827</v>
      </c>
      <c r="J31" s="24">
        <v>69.465648854961827</v>
      </c>
      <c r="K31" s="24" t="s">
        <v>119</v>
      </c>
    </row>
    <row r="32" spans="1:11" x14ac:dyDescent="0.2">
      <c r="A32" s="21" t="s">
        <v>141</v>
      </c>
      <c r="B32" s="26" t="s">
        <v>111</v>
      </c>
      <c r="C32" s="24">
        <v>2.5706940874035986</v>
      </c>
      <c r="D32" s="24">
        <v>4.8843187660668379</v>
      </c>
      <c r="E32" s="24">
        <v>4.1131105398457581</v>
      </c>
      <c r="F32" s="24">
        <v>1.4910025706940873</v>
      </c>
      <c r="G32" s="24">
        <v>0.74550128534704363</v>
      </c>
      <c r="H32" s="24">
        <f>E32-G32</f>
        <v>3.3676092544987144</v>
      </c>
      <c r="I32" s="24">
        <v>64.010282776349612</v>
      </c>
      <c r="J32" s="24">
        <v>64.010282776349612</v>
      </c>
      <c r="K32" s="24" t="s">
        <v>119</v>
      </c>
    </row>
    <row r="33" spans="1:11" x14ac:dyDescent="0.2">
      <c r="A33" s="21" t="s">
        <v>141</v>
      </c>
      <c r="B33" s="26" t="s">
        <v>185</v>
      </c>
      <c r="C33" s="24">
        <v>7.8</v>
      </c>
      <c r="D33" s="24">
        <v>27.6</v>
      </c>
      <c r="E33" s="24"/>
      <c r="F33" s="24"/>
      <c r="G33" s="24"/>
      <c r="H33" s="24">
        <v>0</v>
      </c>
      <c r="I33" s="24">
        <v>180.60000000000002</v>
      </c>
      <c r="J33" s="24">
        <v>180.60000000000002</v>
      </c>
      <c r="K33" s="24" t="s">
        <v>24</v>
      </c>
    </row>
    <row r="34" spans="1:11" x14ac:dyDescent="0.2">
      <c r="A34" s="21" t="s">
        <v>141</v>
      </c>
      <c r="B34" s="26" t="s">
        <v>133</v>
      </c>
      <c r="C34" s="24">
        <v>4.8044692737430159</v>
      </c>
      <c r="D34" s="24">
        <v>16.201117318435752</v>
      </c>
      <c r="E34" s="24">
        <v>1.6201117318435754</v>
      </c>
      <c r="F34" s="24">
        <v>0.83798882681564235</v>
      </c>
      <c r="G34" s="24">
        <v>0.39106145251396646</v>
      </c>
      <c r="H34" s="24">
        <f t="shared" ref="H34:H43" si="1">E34-G34</f>
        <v>1.229050279329609</v>
      </c>
      <c r="I34" s="24">
        <v>118.43575418994412</v>
      </c>
      <c r="J34" s="24">
        <v>118.43575418994412</v>
      </c>
      <c r="K34" s="24" t="s">
        <v>119</v>
      </c>
    </row>
    <row r="35" spans="1:11" x14ac:dyDescent="0.2">
      <c r="A35" s="21" t="s">
        <v>141</v>
      </c>
      <c r="B35" s="26" t="s">
        <v>225</v>
      </c>
      <c r="C35" s="24">
        <v>5.2</v>
      </c>
      <c r="D35" s="24">
        <v>12</v>
      </c>
      <c r="E35" s="24">
        <v>8.9</v>
      </c>
      <c r="F35" s="24">
        <v>2.2000000000000002</v>
      </c>
      <c r="G35" s="24">
        <v>5.2</v>
      </c>
      <c r="H35" s="24">
        <f t="shared" si="1"/>
        <v>3.7</v>
      </c>
      <c r="I35" s="24">
        <v>121</v>
      </c>
      <c r="J35" s="24">
        <v>121</v>
      </c>
      <c r="K35" s="24" t="s">
        <v>24</v>
      </c>
    </row>
    <row r="36" spans="1:11" x14ac:dyDescent="0.2">
      <c r="A36" s="21" t="s">
        <v>141</v>
      </c>
      <c r="B36" s="26" t="s">
        <v>62</v>
      </c>
      <c r="C36" s="24">
        <v>0.2</v>
      </c>
      <c r="D36" s="24">
        <v>2.4</v>
      </c>
      <c r="E36" s="24">
        <v>4.0999999999999996</v>
      </c>
      <c r="F36" s="24">
        <v>1.3</v>
      </c>
      <c r="G36" s="24">
        <v>2</v>
      </c>
      <c r="H36" s="24">
        <f t="shared" si="1"/>
        <v>2.0999999999999996</v>
      </c>
      <c r="I36" s="24">
        <v>22</v>
      </c>
      <c r="J36" s="24">
        <v>22</v>
      </c>
      <c r="K36" s="24" t="s">
        <v>24</v>
      </c>
    </row>
    <row r="37" spans="1:11" x14ac:dyDescent="0.2">
      <c r="A37" s="21" t="s">
        <v>141</v>
      </c>
      <c r="B37" s="26" t="s">
        <v>60</v>
      </c>
      <c r="C37" s="24">
        <v>0.3</v>
      </c>
      <c r="D37" s="24">
        <v>3</v>
      </c>
      <c r="E37" s="24">
        <v>3.8</v>
      </c>
      <c r="F37" s="24">
        <v>0.4</v>
      </c>
      <c r="G37" s="24">
        <v>2.4</v>
      </c>
      <c r="H37" s="24">
        <f t="shared" si="1"/>
        <v>1.4</v>
      </c>
      <c r="I37" s="24">
        <v>23</v>
      </c>
      <c r="J37" s="24">
        <v>23</v>
      </c>
      <c r="K37" s="24" t="s">
        <v>24</v>
      </c>
    </row>
    <row r="38" spans="1:11" x14ac:dyDescent="0.2">
      <c r="A38" s="21" t="s">
        <v>141</v>
      </c>
      <c r="B38" s="26" t="s">
        <v>128</v>
      </c>
      <c r="C38" s="24">
        <v>9.6418732782369148</v>
      </c>
      <c r="D38" s="24">
        <v>10.192837465564738</v>
      </c>
      <c r="E38" s="24">
        <v>7.1625344352617084</v>
      </c>
      <c r="F38" s="24">
        <v>0.68870523415977969</v>
      </c>
      <c r="G38" s="24">
        <v>1.0743801652892562</v>
      </c>
      <c r="H38" s="24">
        <f t="shared" si="1"/>
        <v>6.0881542699724527</v>
      </c>
      <c r="I38" s="24">
        <v>157.02479338842974</v>
      </c>
      <c r="J38" s="24">
        <v>157.02479338842974</v>
      </c>
      <c r="K38" s="24" t="s">
        <v>119</v>
      </c>
    </row>
    <row r="39" spans="1:11" x14ac:dyDescent="0.2">
      <c r="A39" s="21" t="s">
        <v>141</v>
      </c>
      <c r="B39" s="26" t="s">
        <v>101</v>
      </c>
      <c r="C39" s="24">
        <v>4.0163934426229515</v>
      </c>
      <c r="D39" s="24">
        <v>5.081967213114754</v>
      </c>
      <c r="E39" s="24">
        <v>4.5081967213114753</v>
      </c>
      <c r="F39" s="24">
        <v>1.8032786885245904</v>
      </c>
      <c r="G39" s="24">
        <v>1.4754098360655739</v>
      </c>
      <c r="H39" s="24">
        <f t="shared" si="1"/>
        <v>3.0327868852459012</v>
      </c>
      <c r="I39" s="24">
        <v>72.131147540983605</v>
      </c>
      <c r="J39" s="24">
        <v>72.131147540983605</v>
      </c>
      <c r="K39" s="24" t="s">
        <v>119</v>
      </c>
    </row>
    <row r="40" spans="1:11" x14ac:dyDescent="0.2">
      <c r="A40" s="21" t="s">
        <v>141</v>
      </c>
      <c r="B40" s="26" t="s">
        <v>102</v>
      </c>
      <c r="C40" s="24">
        <v>22.72727272727273</v>
      </c>
      <c r="D40" s="24">
        <v>10.795454545454547</v>
      </c>
      <c r="E40" s="24">
        <v>0.56818181818181823</v>
      </c>
      <c r="F40" s="24">
        <v>0.34090909090909094</v>
      </c>
      <c r="G40" s="24">
        <v>0</v>
      </c>
      <c r="H40" s="24">
        <f t="shared" si="1"/>
        <v>0.56818181818181823</v>
      </c>
      <c r="I40" s="24">
        <v>248.86363636363637</v>
      </c>
      <c r="J40" s="24">
        <v>248.86363636363637</v>
      </c>
      <c r="K40" s="24" t="s">
        <v>119</v>
      </c>
    </row>
    <row r="41" spans="1:11" x14ac:dyDescent="0.2">
      <c r="A41" s="21" t="s">
        <v>141</v>
      </c>
      <c r="B41" s="26" t="s">
        <v>220</v>
      </c>
      <c r="C41" s="24">
        <v>2.6</v>
      </c>
      <c r="D41" s="24">
        <v>8.9</v>
      </c>
      <c r="E41" s="24">
        <v>27</v>
      </c>
      <c r="F41" s="24">
        <v>4.8</v>
      </c>
      <c r="G41" s="24">
        <v>7.6</v>
      </c>
      <c r="H41" s="24">
        <f t="shared" si="1"/>
        <v>19.399999999999999</v>
      </c>
      <c r="I41" s="24">
        <v>164</v>
      </c>
      <c r="J41" s="24">
        <v>164</v>
      </c>
      <c r="K41" s="24" t="s">
        <v>24</v>
      </c>
    </row>
    <row r="42" spans="1:11" x14ac:dyDescent="0.2">
      <c r="A42" s="21" t="s">
        <v>141</v>
      </c>
      <c r="B42" s="26" t="s">
        <v>31</v>
      </c>
      <c r="C42" s="24">
        <v>99</v>
      </c>
      <c r="D42" s="24"/>
      <c r="E42" s="24"/>
      <c r="F42" s="24"/>
      <c r="G42" s="24"/>
      <c r="H42" s="24">
        <f t="shared" si="1"/>
        <v>0</v>
      </c>
      <c r="I42" s="24">
        <v>876</v>
      </c>
      <c r="J42" s="24">
        <v>876</v>
      </c>
      <c r="K42" s="24" t="s">
        <v>24</v>
      </c>
    </row>
    <row r="43" spans="1:11" x14ac:dyDescent="0.2">
      <c r="A43" s="21" t="s">
        <v>141</v>
      </c>
      <c r="B43" s="26" t="s">
        <v>66</v>
      </c>
      <c r="C43" s="24">
        <v>43.243243243243242</v>
      </c>
      <c r="D43" s="24">
        <v>15.135135135135133</v>
      </c>
      <c r="E43" s="24">
        <v>29.72972972972973</v>
      </c>
      <c r="F43" s="24">
        <v>9.1891891891891895</v>
      </c>
      <c r="G43" s="24">
        <v>9.1891891891891895</v>
      </c>
      <c r="H43" s="24">
        <f t="shared" si="1"/>
        <v>20.54054054054054</v>
      </c>
      <c r="I43" s="24">
        <v>540.54054054054052</v>
      </c>
      <c r="J43" s="24">
        <v>540.54054054054052</v>
      </c>
      <c r="K43" s="24" t="s">
        <v>119</v>
      </c>
    </row>
    <row r="44" spans="1:11" x14ac:dyDescent="0.2">
      <c r="A44" s="21" t="s">
        <v>141</v>
      </c>
      <c r="B44" s="26" t="s">
        <v>39</v>
      </c>
      <c r="C44" s="24">
        <v>10.6</v>
      </c>
      <c r="D44" s="24">
        <v>12.6</v>
      </c>
      <c r="E44" s="24">
        <v>1.1000000000000001</v>
      </c>
      <c r="F44" s="24">
        <v>1.1000000000000001</v>
      </c>
      <c r="G44" s="24">
        <v>0</v>
      </c>
      <c r="H44" s="24">
        <v>1.1000000000000001</v>
      </c>
      <c r="I44" s="24">
        <v>150.19999999999999</v>
      </c>
      <c r="J44" s="24">
        <v>150.19999999999999</v>
      </c>
      <c r="K44" s="24" t="s">
        <v>24</v>
      </c>
    </row>
    <row r="45" spans="1:11" x14ac:dyDescent="0.2">
      <c r="A45" s="21" t="s">
        <v>141</v>
      </c>
      <c r="B45" s="26" t="s">
        <v>50</v>
      </c>
      <c r="C45" s="24">
        <v>0.4</v>
      </c>
      <c r="D45" s="24">
        <v>1.9</v>
      </c>
      <c r="E45" s="24">
        <v>5.6</v>
      </c>
      <c r="F45" s="24">
        <v>1.3</v>
      </c>
      <c r="G45" s="24">
        <v>2</v>
      </c>
      <c r="H45" s="24">
        <f t="shared" ref="H45:H53" si="2">E45-G45</f>
        <v>3.5999999999999996</v>
      </c>
      <c r="I45" s="24">
        <v>28</v>
      </c>
      <c r="J45" s="24">
        <v>28</v>
      </c>
      <c r="K45" s="24" t="s">
        <v>24</v>
      </c>
    </row>
    <row r="46" spans="1:11" x14ac:dyDescent="0.2">
      <c r="A46" s="21" t="s">
        <v>141</v>
      </c>
      <c r="B46" s="26" t="s">
        <v>152</v>
      </c>
      <c r="C46" s="24">
        <v>7.7625570776255701</v>
      </c>
      <c r="D46" s="24">
        <v>11.87214611872146</v>
      </c>
      <c r="E46" s="24">
        <v>4.2009132420091317</v>
      </c>
      <c r="F46" s="24">
        <v>2.420091324200913</v>
      </c>
      <c r="G46" s="24">
        <v>0.91324200913242004</v>
      </c>
      <c r="H46" s="24">
        <f t="shared" si="2"/>
        <v>3.2876712328767117</v>
      </c>
      <c r="I46" s="24">
        <v>134.24657534246575</v>
      </c>
      <c r="J46" s="24">
        <v>134.24657534246575</v>
      </c>
      <c r="K46" s="24" t="s">
        <v>119</v>
      </c>
    </row>
    <row r="47" spans="1:11" x14ac:dyDescent="0.2">
      <c r="A47" s="21" t="s">
        <v>141</v>
      </c>
      <c r="B47" s="26" t="s">
        <v>23</v>
      </c>
      <c r="C47" s="24">
        <v>0.5</v>
      </c>
      <c r="D47" s="24">
        <v>1.1000000000000001</v>
      </c>
      <c r="E47" s="24">
        <v>15</v>
      </c>
      <c r="F47" s="24">
        <v>9</v>
      </c>
      <c r="G47" s="24">
        <v>3</v>
      </c>
      <c r="H47" s="24">
        <f t="shared" si="2"/>
        <v>12</v>
      </c>
      <c r="I47" s="24">
        <v>61</v>
      </c>
      <c r="J47" s="24">
        <v>61</v>
      </c>
      <c r="K47" s="24" t="s">
        <v>24</v>
      </c>
    </row>
    <row r="48" spans="1:11" x14ac:dyDescent="0.2">
      <c r="A48" s="21" t="s">
        <v>141</v>
      </c>
      <c r="B48" s="21" t="s">
        <v>193</v>
      </c>
      <c r="C48" s="21">
        <v>0.3</v>
      </c>
      <c r="D48" s="21">
        <v>1.2</v>
      </c>
      <c r="E48" s="21">
        <v>3.3</v>
      </c>
      <c r="F48" s="21">
        <v>1.2</v>
      </c>
      <c r="G48" s="21">
        <v>2.1</v>
      </c>
      <c r="H48" s="24">
        <f t="shared" si="2"/>
        <v>1.1999999999999997</v>
      </c>
      <c r="I48" s="21">
        <v>17</v>
      </c>
      <c r="J48" s="21">
        <v>17</v>
      </c>
      <c r="K48" s="24" t="s">
        <v>24</v>
      </c>
    </row>
    <row r="49" spans="1:11" x14ac:dyDescent="0.2">
      <c r="A49" s="21" t="s">
        <v>141</v>
      </c>
      <c r="B49" s="26" t="s">
        <v>219</v>
      </c>
      <c r="C49" s="24">
        <v>0.4</v>
      </c>
      <c r="D49" s="24">
        <v>9</v>
      </c>
      <c r="E49" s="24">
        <v>20</v>
      </c>
      <c r="F49" s="24">
        <v>1.8</v>
      </c>
      <c r="G49" s="24">
        <v>7.9</v>
      </c>
      <c r="H49" s="24">
        <f t="shared" si="2"/>
        <v>12.1</v>
      </c>
      <c r="I49" s="24">
        <v>116</v>
      </c>
      <c r="J49" s="24">
        <v>116</v>
      </c>
      <c r="K49" s="24" t="s">
        <v>24</v>
      </c>
    </row>
    <row r="50" spans="1:11" x14ac:dyDescent="0.2">
      <c r="A50" s="21" t="s">
        <v>141</v>
      </c>
      <c r="B50" s="26" t="s">
        <v>228</v>
      </c>
      <c r="C50" s="24">
        <v>6.9</v>
      </c>
      <c r="D50" s="24">
        <v>45</v>
      </c>
      <c r="E50" s="24">
        <v>37</v>
      </c>
      <c r="F50" s="24">
        <v>0</v>
      </c>
      <c r="G50" s="24">
        <v>24</v>
      </c>
      <c r="H50" s="24">
        <f t="shared" si="2"/>
        <v>13</v>
      </c>
      <c r="I50" s="24">
        <v>328</v>
      </c>
      <c r="J50" s="24">
        <v>328</v>
      </c>
      <c r="K50" s="24" t="s">
        <v>24</v>
      </c>
    </row>
    <row r="51" spans="1:11" x14ac:dyDescent="0.2">
      <c r="A51" s="21" t="s">
        <v>141</v>
      </c>
      <c r="B51" s="26" t="s">
        <v>16</v>
      </c>
      <c r="C51" s="24">
        <v>0.4</v>
      </c>
      <c r="D51" s="24">
        <v>0.8</v>
      </c>
      <c r="E51" s="24">
        <v>15</v>
      </c>
      <c r="F51" s="24">
        <v>14.8</v>
      </c>
      <c r="G51" s="24">
        <v>1.6</v>
      </c>
      <c r="H51" s="24">
        <f t="shared" si="2"/>
        <v>13.4</v>
      </c>
      <c r="I51" s="24">
        <v>60</v>
      </c>
      <c r="J51" s="24">
        <v>60</v>
      </c>
      <c r="K51" s="24" t="s">
        <v>24</v>
      </c>
    </row>
    <row r="52" spans="1:11" x14ac:dyDescent="0.2">
      <c r="A52" s="21" t="s">
        <v>141</v>
      </c>
      <c r="B52" s="26" t="s">
        <v>1</v>
      </c>
      <c r="C52" s="24">
        <v>81</v>
      </c>
      <c r="D52" s="24">
        <v>0.8</v>
      </c>
      <c r="E52" s="24">
        <v>0.1</v>
      </c>
      <c r="F52" s="24">
        <v>0.1</v>
      </c>
      <c r="G52" s="24"/>
      <c r="H52" s="24">
        <f t="shared" si="2"/>
        <v>0.1</v>
      </c>
      <c r="I52" s="24">
        <v>717</v>
      </c>
      <c r="J52" s="24">
        <v>717</v>
      </c>
      <c r="K52" s="24" t="s">
        <v>24</v>
      </c>
    </row>
    <row r="53" spans="1:11" x14ac:dyDescent="0.2">
      <c r="A53" s="21" t="s">
        <v>141</v>
      </c>
      <c r="B53" s="26" t="s">
        <v>14</v>
      </c>
      <c r="C53" s="24">
        <v>0.2</v>
      </c>
      <c r="D53" s="24">
        <v>0.3</v>
      </c>
      <c r="E53" s="24">
        <v>14</v>
      </c>
      <c r="F53" s="24">
        <v>10.4</v>
      </c>
      <c r="G53" s="24">
        <v>2.4</v>
      </c>
      <c r="H53" s="24">
        <f t="shared" si="2"/>
        <v>11.6</v>
      </c>
      <c r="I53" s="24">
        <v>52</v>
      </c>
      <c r="J53" s="24">
        <v>52</v>
      </c>
      <c r="K53" s="24" t="s">
        <v>24</v>
      </c>
    </row>
    <row r="54" spans="1:11" x14ac:dyDescent="0.2">
      <c r="A54" s="21" t="s">
        <v>141</v>
      </c>
      <c r="B54" s="26" t="s">
        <v>186</v>
      </c>
      <c r="C54" s="24">
        <v>3</v>
      </c>
      <c r="D54" s="24">
        <v>7</v>
      </c>
      <c r="E54" s="24"/>
      <c r="F54" s="24"/>
      <c r="G54" s="24"/>
      <c r="H54" s="24">
        <v>0</v>
      </c>
      <c r="I54" s="24">
        <v>55</v>
      </c>
      <c r="J54" s="24">
        <v>55</v>
      </c>
      <c r="K54" s="24" t="s">
        <v>24</v>
      </c>
    </row>
    <row r="55" spans="1:11" x14ac:dyDescent="0.2">
      <c r="A55" s="21" t="s">
        <v>141</v>
      </c>
      <c r="B55" s="26" t="s">
        <v>110</v>
      </c>
      <c r="C55" s="24">
        <v>2.6282051282051282</v>
      </c>
      <c r="D55" s="24">
        <v>16.025641025641026</v>
      </c>
      <c r="E55" s="24">
        <v>0.19230769230769232</v>
      </c>
      <c r="F55" s="24">
        <v>0</v>
      </c>
      <c r="G55" s="24">
        <v>6.4102564102564111E-2</v>
      </c>
      <c r="H55" s="24">
        <f t="shared" ref="H55:H62" si="3">E55-G55</f>
        <v>0.12820512820512819</v>
      </c>
      <c r="I55" s="24">
        <v>91.025641025641036</v>
      </c>
      <c r="J55" s="24">
        <v>91.025641025641036</v>
      </c>
      <c r="K55" s="24" t="s">
        <v>119</v>
      </c>
    </row>
    <row r="56" spans="1:11" x14ac:dyDescent="0.2">
      <c r="A56" s="21" t="s">
        <v>141</v>
      </c>
      <c r="B56" s="26" t="s">
        <v>7</v>
      </c>
      <c r="C56" s="24">
        <v>4.2</v>
      </c>
      <c r="D56" s="24">
        <v>11</v>
      </c>
      <c r="E56" s="24">
        <v>72.900000000000006</v>
      </c>
      <c r="F56" s="24">
        <v>0.5</v>
      </c>
      <c r="G56" s="24">
        <v>8.5</v>
      </c>
      <c r="H56" s="24">
        <f t="shared" si="3"/>
        <v>64.400000000000006</v>
      </c>
      <c r="I56" s="24">
        <v>378</v>
      </c>
      <c r="J56" s="24">
        <v>378</v>
      </c>
      <c r="K56" s="24" t="s">
        <v>24</v>
      </c>
    </row>
    <row r="57" spans="1:11" x14ac:dyDescent="0.2">
      <c r="A57" s="21" t="s">
        <v>141</v>
      </c>
      <c r="B57" s="26" t="s">
        <v>125</v>
      </c>
      <c r="C57" s="24">
        <v>1.8258426966292136</v>
      </c>
      <c r="D57" s="24">
        <v>5.1966292134831464</v>
      </c>
      <c r="E57" s="24">
        <v>2.106741573033708</v>
      </c>
      <c r="F57" s="24">
        <v>1.0674157303370786</v>
      </c>
      <c r="G57" s="24">
        <v>0.73033707865168551</v>
      </c>
      <c r="H57" s="24">
        <f t="shared" si="3"/>
        <v>1.3764044943820224</v>
      </c>
      <c r="I57" s="24">
        <v>44.522471910112365</v>
      </c>
      <c r="J57" s="24">
        <v>44.522471910112365</v>
      </c>
      <c r="K57" s="24" t="s">
        <v>119</v>
      </c>
    </row>
    <row r="58" spans="1:11" x14ac:dyDescent="0.2">
      <c r="A58" s="21" t="s">
        <v>141</v>
      </c>
      <c r="B58" s="26" t="s">
        <v>132</v>
      </c>
      <c r="C58" s="24">
        <v>20</v>
      </c>
      <c r="D58" s="24">
        <v>16.181818181818183</v>
      </c>
      <c r="E58" s="24">
        <v>0.72727272727272729</v>
      </c>
      <c r="F58" s="24">
        <v>0.18181818181818182</v>
      </c>
      <c r="G58" s="24">
        <v>0.18181818181818182</v>
      </c>
      <c r="H58" s="24">
        <f t="shared" si="3"/>
        <v>0.54545454545454541</v>
      </c>
      <c r="I58" s="24">
        <v>250.90909090909091</v>
      </c>
      <c r="J58" s="24">
        <v>250.90909090909091</v>
      </c>
      <c r="K58" s="24" t="s">
        <v>119</v>
      </c>
    </row>
    <row r="59" spans="1:11" x14ac:dyDescent="0.2">
      <c r="A59" s="21" t="s">
        <v>141</v>
      </c>
      <c r="B59" s="26" t="s">
        <v>19</v>
      </c>
      <c r="C59" s="24">
        <v>0.5</v>
      </c>
      <c r="D59" s="24">
        <v>1.4</v>
      </c>
      <c r="E59" s="24">
        <v>9.6</v>
      </c>
      <c r="F59" s="24">
        <v>4.9000000000000004</v>
      </c>
      <c r="G59" s="24">
        <v>5.3</v>
      </c>
      <c r="H59" s="24">
        <f t="shared" si="3"/>
        <v>4.3</v>
      </c>
      <c r="I59" s="24">
        <v>43</v>
      </c>
      <c r="J59" s="24">
        <v>43</v>
      </c>
      <c r="K59" s="24" t="s">
        <v>24</v>
      </c>
    </row>
    <row r="60" spans="1:11" x14ac:dyDescent="0.2">
      <c r="A60" s="21" t="s">
        <v>141</v>
      </c>
      <c r="B60" s="26" t="s">
        <v>32</v>
      </c>
      <c r="C60" s="24">
        <v>65</v>
      </c>
      <c r="D60" s="24">
        <v>15</v>
      </c>
      <c r="E60" s="24">
        <v>14</v>
      </c>
      <c r="F60" s="24">
        <v>2.6</v>
      </c>
      <c r="G60" s="24">
        <v>6.7</v>
      </c>
      <c r="H60" s="24">
        <f t="shared" si="3"/>
        <v>7.3</v>
      </c>
      <c r="I60" s="24">
        <v>654</v>
      </c>
      <c r="J60" s="24">
        <v>654</v>
      </c>
      <c r="K60" s="24" t="s">
        <v>24</v>
      </c>
    </row>
    <row r="61" spans="1:11" x14ac:dyDescent="0.2">
      <c r="A61" s="21" t="s">
        <v>141</v>
      </c>
      <c r="B61" s="26" t="s">
        <v>33</v>
      </c>
      <c r="C61" s="24">
        <v>72</v>
      </c>
      <c r="D61" s="24">
        <v>9.1999999999999993</v>
      </c>
      <c r="E61" s="24">
        <v>14</v>
      </c>
      <c r="F61" s="24">
        <v>4</v>
      </c>
      <c r="G61" s="24">
        <v>9.6</v>
      </c>
      <c r="H61" s="24">
        <f t="shared" si="3"/>
        <v>4.4000000000000004</v>
      </c>
      <c r="I61" s="24">
        <v>691</v>
      </c>
      <c r="J61" s="24">
        <v>691</v>
      </c>
      <c r="K61" s="24" t="s">
        <v>24</v>
      </c>
    </row>
    <row r="62" spans="1:11" x14ac:dyDescent="0.2">
      <c r="A62" s="21" t="s">
        <v>141</v>
      </c>
      <c r="B62" s="26" t="s">
        <v>129</v>
      </c>
      <c r="C62" s="24">
        <v>2.6548672566371683</v>
      </c>
      <c r="D62" s="24">
        <v>6.8584070796460184</v>
      </c>
      <c r="E62" s="24">
        <v>3.7610619469026552</v>
      </c>
      <c r="F62" s="24">
        <v>1.3716814159292037</v>
      </c>
      <c r="G62" s="24">
        <v>0.6415929203539823</v>
      </c>
      <c r="H62" s="24">
        <f t="shared" si="3"/>
        <v>3.1194690265486731</v>
      </c>
      <c r="I62" s="24">
        <v>77.654867256637175</v>
      </c>
      <c r="J62" s="24">
        <v>77.654867256637175</v>
      </c>
      <c r="K62" s="24" t="s">
        <v>119</v>
      </c>
    </row>
    <row r="63" spans="1:11" x14ac:dyDescent="0.2">
      <c r="A63" s="21" t="s">
        <v>141</v>
      </c>
      <c r="B63" s="26" t="s">
        <v>215</v>
      </c>
      <c r="C63" s="24">
        <v>2.6548672566371683</v>
      </c>
      <c r="D63" s="24">
        <v>6.8584070796460184</v>
      </c>
      <c r="E63" s="24">
        <v>1.88053097345133</v>
      </c>
      <c r="F63" s="24">
        <v>0.68584070796459995</v>
      </c>
      <c r="G63" s="24">
        <v>0.32079646017699098</v>
      </c>
      <c r="H63" s="24">
        <v>1.559734513274339</v>
      </c>
      <c r="I63" s="24">
        <v>58.849557522123909</v>
      </c>
      <c r="J63" s="24">
        <v>58.849557522123909</v>
      </c>
      <c r="K63" s="24" t="s">
        <v>119</v>
      </c>
    </row>
    <row r="64" spans="1:11" x14ac:dyDescent="0.2">
      <c r="A64" s="21" t="s">
        <v>141</v>
      </c>
      <c r="B64" s="26" t="s">
        <v>183</v>
      </c>
      <c r="C64" s="24">
        <v>15</v>
      </c>
      <c r="D64" s="24">
        <v>2</v>
      </c>
      <c r="E64" s="24">
        <v>8.5</v>
      </c>
      <c r="F64" s="24">
        <v>0.7</v>
      </c>
      <c r="G64" s="24">
        <v>6.7</v>
      </c>
      <c r="H64" s="24">
        <f>E64-G64</f>
        <v>1.7999999999999998</v>
      </c>
      <c r="I64" s="24">
        <v>160</v>
      </c>
      <c r="J64" s="24">
        <v>160</v>
      </c>
      <c r="K64" s="24" t="s">
        <v>24</v>
      </c>
    </row>
    <row r="65" spans="1:11" x14ac:dyDescent="0.2">
      <c r="A65" s="21" t="s">
        <v>141</v>
      </c>
      <c r="B65" s="26" t="s">
        <v>12</v>
      </c>
      <c r="C65" s="24">
        <v>4</v>
      </c>
      <c r="D65" s="24">
        <v>9</v>
      </c>
      <c r="E65" s="24">
        <v>54.4</v>
      </c>
      <c r="F65" s="24">
        <v>4.7</v>
      </c>
      <c r="G65" s="24">
        <v>2.5</v>
      </c>
      <c r="H65" s="24">
        <v>51.9</v>
      </c>
      <c r="I65" s="24">
        <v>279.60000000000002</v>
      </c>
      <c r="J65" s="24">
        <v>279.60000000000002</v>
      </c>
      <c r="K65" s="24" t="s">
        <v>24</v>
      </c>
    </row>
    <row r="66" spans="1:11" x14ac:dyDescent="0.2">
      <c r="A66" s="21" t="s">
        <v>141</v>
      </c>
      <c r="B66" s="26" t="s">
        <v>13</v>
      </c>
      <c r="C66" s="24">
        <v>3.3</v>
      </c>
      <c r="D66" s="24">
        <v>13</v>
      </c>
      <c r="E66" s="24">
        <v>41.3</v>
      </c>
      <c r="F66" s="24">
        <v>5.6</v>
      </c>
      <c r="G66" s="24">
        <v>6.8</v>
      </c>
      <c r="H66" s="24">
        <v>34.5</v>
      </c>
      <c r="I66" s="24">
        <v>219.7</v>
      </c>
      <c r="J66" s="24">
        <v>219.7</v>
      </c>
      <c r="K66" s="24" t="s">
        <v>24</v>
      </c>
    </row>
    <row r="67" spans="1:11" x14ac:dyDescent="0.2">
      <c r="A67" s="21" t="s">
        <v>141</v>
      </c>
      <c r="B67" s="26" t="s">
        <v>9</v>
      </c>
      <c r="C67" s="24">
        <v>0.1</v>
      </c>
      <c r="D67" s="24">
        <v>2.5</v>
      </c>
      <c r="E67" s="24">
        <v>21</v>
      </c>
      <c r="F67" s="24">
        <v>1.2</v>
      </c>
      <c r="G67" s="24">
        <v>2.2000000000000002</v>
      </c>
      <c r="H67" s="24">
        <f t="shared" ref="H67:H72" si="4">E67-G67</f>
        <v>18.8</v>
      </c>
      <c r="I67" s="24">
        <v>93</v>
      </c>
      <c r="J67" s="24">
        <v>93</v>
      </c>
      <c r="K67" s="24" t="s">
        <v>24</v>
      </c>
    </row>
    <row r="68" spans="1:11" x14ac:dyDescent="0.2">
      <c r="A68" s="21" t="s">
        <v>141</v>
      </c>
      <c r="B68" s="26" t="s">
        <v>10</v>
      </c>
      <c r="C68" s="24">
        <v>0.1</v>
      </c>
      <c r="D68" s="24">
        <v>1.9</v>
      </c>
      <c r="E68" s="24">
        <v>20</v>
      </c>
      <c r="F68" s="24">
        <v>0.9</v>
      </c>
      <c r="G68" s="24">
        <v>1.8</v>
      </c>
      <c r="H68" s="24">
        <f t="shared" si="4"/>
        <v>18.2</v>
      </c>
      <c r="I68" s="24">
        <v>87</v>
      </c>
      <c r="J68" s="24">
        <v>87</v>
      </c>
      <c r="K68" s="24" t="s">
        <v>24</v>
      </c>
    </row>
    <row r="69" spans="1:11" x14ac:dyDescent="0.2">
      <c r="A69" s="21" t="s">
        <v>141</v>
      </c>
      <c r="B69" s="26" t="s">
        <v>109</v>
      </c>
      <c r="C69" s="24">
        <v>9.9502487562189064</v>
      </c>
      <c r="D69" s="24">
        <v>14.427860696517413</v>
      </c>
      <c r="E69" s="24">
        <v>2.4378109452736321</v>
      </c>
      <c r="F69" s="24">
        <v>1.0447761194029852</v>
      </c>
      <c r="G69" s="24">
        <v>0.54726368159203986</v>
      </c>
      <c r="H69" s="24">
        <f t="shared" si="4"/>
        <v>1.8905472636815923</v>
      </c>
      <c r="I69" s="24">
        <v>158.70646766169153</v>
      </c>
      <c r="J69" s="24">
        <v>158.70646766169153</v>
      </c>
      <c r="K69" s="24" t="s">
        <v>119</v>
      </c>
    </row>
    <row r="70" spans="1:11" x14ac:dyDescent="0.2">
      <c r="A70" s="21" t="s">
        <v>141</v>
      </c>
      <c r="B70" s="26" t="s">
        <v>108</v>
      </c>
      <c r="C70" s="24">
        <v>4.6428571428571432</v>
      </c>
      <c r="D70" s="24">
        <v>11.785714285714286</v>
      </c>
      <c r="E70" s="24">
        <v>5.3571428571428577</v>
      </c>
      <c r="F70" s="24">
        <v>1.3571428571428572</v>
      </c>
      <c r="G70" s="24">
        <v>1.4642857142857142</v>
      </c>
      <c r="H70" s="24">
        <f t="shared" si="4"/>
        <v>3.8928571428571432</v>
      </c>
      <c r="I70" s="24">
        <v>108.57142857142857</v>
      </c>
      <c r="J70" s="24">
        <v>108.57142857142857</v>
      </c>
      <c r="K70" s="24" t="s">
        <v>119</v>
      </c>
    </row>
    <row r="71" spans="1:11" x14ac:dyDescent="0.2">
      <c r="A71" s="21" t="s">
        <v>141</v>
      </c>
      <c r="B71" s="26" t="s">
        <v>18</v>
      </c>
      <c r="C71" s="24">
        <v>0.5</v>
      </c>
      <c r="D71" s="24">
        <v>3.1</v>
      </c>
      <c r="E71" s="24">
        <v>79</v>
      </c>
      <c r="F71" s="24">
        <v>59</v>
      </c>
      <c r="G71" s="24">
        <v>3.7</v>
      </c>
      <c r="H71" s="24">
        <f t="shared" si="4"/>
        <v>75.3</v>
      </c>
      <c r="I71" s="24">
        <v>299</v>
      </c>
      <c r="J71" s="24">
        <v>299</v>
      </c>
      <c r="K71" s="24" t="s">
        <v>24</v>
      </c>
    </row>
    <row r="72" spans="1:11" x14ac:dyDescent="0.2">
      <c r="A72" s="21" t="s">
        <v>141</v>
      </c>
      <c r="B72" s="26" t="s">
        <v>180</v>
      </c>
      <c r="C72" s="24">
        <v>1.5</v>
      </c>
      <c r="D72" s="24">
        <v>13</v>
      </c>
      <c r="E72" s="24">
        <v>75</v>
      </c>
      <c r="F72" s="24">
        <v>2.7</v>
      </c>
      <c r="G72" s="24">
        <v>3.2</v>
      </c>
      <c r="H72" s="24">
        <f t="shared" si="4"/>
        <v>71.8</v>
      </c>
      <c r="I72" s="24">
        <v>371</v>
      </c>
      <c r="J72" s="24">
        <v>371</v>
      </c>
      <c r="K72" s="24" t="s">
        <v>24</v>
      </c>
    </row>
    <row r="73" spans="1:11" x14ac:dyDescent="0.2">
      <c r="A73" s="21" t="s">
        <v>141</v>
      </c>
      <c r="B73" s="26" t="s">
        <v>187</v>
      </c>
      <c r="C73" s="24">
        <v>3.6046511627906979</v>
      </c>
      <c r="D73" s="24">
        <v>31.046511627906977</v>
      </c>
      <c r="E73" s="24"/>
      <c r="F73" s="24"/>
      <c r="G73" s="24"/>
      <c r="H73" s="24">
        <v>0</v>
      </c>
      <c r="I73" s="24">
        <v>156.62790697674419</v>
      </c>
      <c r="J73" s="24">
        <v>156.62790697674419</v>
      </c>
      <c r="K73" s="24" t="s">
        <v>24</v>
      </c>
    </row>
    <row r="74" spans="1:11" x14ac:dyDescent="0.2">
      <c r="A74" s="21" t="s">
        <v>141</v>
      </c>
      <c r="B74" s="26" t="s">
        <v>124</v>
      </c>
      <c r="C74" s="24">
        <v>5.4605263157894743</v>
      </c>
      <c r="D74" s="24">
        <v>20.394736842105264</v>
      </c>
      <c r="E74" s="24">
        <v>1.3815789473684212</v>
      </c>
      <c r="F74" s="24">
        <v>0.13157894736842107</v>
      </c>
      <c r="G74" s="24">
        <v>0.46052631578947367</v>
      </c>
      <c r="H74" s="24">
        <f>E74-G74</f>
        <v>0.92105263157894757</v>
      </c>
      <c r="I74" s="24">
        <v>138.81578947368422</v>
      </c>
      <c r="J74" s="24">
        <v>138.81578947368422</v>
      </c>
      <c r="K74" s="24" t="s">
        <v>119</v>
      </c>
    </row>
    <row r="75" spans="1:11" x14ac:dyDescent="0.2">
      <c r="A75" s="21" t="s">
        <v>141</v>
      </c>
      <c r="B75" s="26" t="s">
        <v>15</v>
      </c>
      <c r="C75" s="24">
        <v>0.1</v>
      </c>
      <c r="D75" s="24">
        <v>0.4</v>
      </c>
      <c r="E75" s="24">
        <v>15</v>
      </c>
      <c r="F75" s="24">
        <v>9.8000000000000007</v>
      </c>
      <c r="G75" s="24">
        <v>3.1</v>
      </c>
      <c r="H75" s="24">
        <f>E75-G75</f>
        <v>11.9</v>
      </c>
      <c r="I75" s="24">
        <v>57</v>
      </c>
      <c r="J75" s="24">
        <v>57</v>
      </c>
      <c r="K75" s="24" t="s">
        <v>24</v>
      </c>
    </row>
    <row r="76" spans="1:11" x14ac:dyDescent="0.2">
      <c r="A76" s="21" t="s">
        <v>141</v>
      </c>
      <c r="B76" s="26" t="s">
        <v>188</v>
      </c>
      <c r="C76" s="24">
        <v>13.4</v>
      </c>
      <c r="D76" s="24">
        <v>25.7</v>
      </c>
      <c r="E76" s="24"/>
      <c r="F76" s="24"/>
      <c r="G76" s="24"/>
      <c r="H76" s="24">
        <v>0</v>
      </c>
      <c r="I76" s="24">
        <v>223.4</v>
      </c>
      <c r="J76" s="24">
        <v>223.4</v>
      </c>
      <c r="K76" s="24" t="s">
        <v>24</v>
      </c>
    </row>
    <row r="77" spans="1:11" x14ac:dyDescent="0.2">
      <c r="A77" s="21" t="s">
        <v>141</v>
      </c>
      <c r="B77" s="26" t="s">
        <v>107</v>
      </c>
      <c r="C77" s="24">
        <v>4.1775456919060057</v>
      </c>
      <c r="D77" s="24">
        <v>7.8328981723237607</v>
      </c>
      <c r="E77" s="24">
        <v>3.1331592689295045</v>
      </c>
      <c r="F77" s="24">
        <v>1.5143603133159269</v>
      </c>
      <c r="G77" s="24">
        <v>0.75718015665796345</v>
      </c>
      <c r="H77" s="24">
        <f t="shared" ref="H77" si="5">E77-G77</f>
        <v>2.375979112271541</v>
      </c>
      <c r="I77" s="24">
        <v>92.95039164490862</v>
      </c>
      <c r="J77" s="24">
        <v>92.95039164490862</v>
      </c>
      <c r="K77" s="24" t="s">
        <v>119</v>
      </c>
    </row>
    <row r="78" spans="1:11" x14ac:dyDescent="0.2">
      <c r="A78" t="s">
        <v>141</v>
      </c>
      <c r="B78" t="s">
        <v>246</v>
      </c>
      <c r="C78" s="1">
        <v>2.7</v>
      </c>
      <c r="D78" s="1">
        <v>26</v>
      </c>
      <c r="E78"/>
      <c r="F78"/>
      <c r="G78"/>
      <c r="H78"/>
      <c r="I78" s="1">
        <v>128</v>
      </c>
      <c r="J78" s="1">
        <v>128</v>
      </c>
      <c r="K78" s="1" t="s">
        <v>24</v>
      </c>
    </row>
    <row r="79" spans="1:11" x14ac:dyDescent="0.2">
      <c r="A79" s="21" t="s">
        <v>141</v>
      </c>
      <c r="B79" s="26" t="s">
        <v>94</v>
      </c>
      <c r="C79" s="24">
        <v>48</v>
      </c>
      <c r="D79" s="24">
        <v>5.3333333333333339</v>
      </c>
      <c r="E79" s="24">
        <v>6.666666666666667</v>
      </c>
      <c r="F79" s="24">
        <v>1.3333333333333335</v>
      </c>
      <c r="G79" s="24">
        <v>2.666666666666667</v>
      </c>
      <c r="H79" s="24">
        <f t="shared" ref="H79:H90" si="6">E79-G79</f>
        <v>4</v>
      </c>
      <c r="I79" s="24">
        <v>466.66666666666669</v>
      </c>
      <c r="J79" s="24">
        <v>466.66666666666669</v>
      </c>
      <c r="K79" s="24" t="s">
        <v>119</v>
      </c>
    </row>
    <row r="80" spans="1:11" x14ac:dyDescent="0.2">
      <c r="A80" s="21" t="s">
        <v>141</v>
      </c>
      <c r="B80" s="21" t="s">
        <v>195</v>
      </c>
      <c r="C80" s="21">
        <v>0.2</v>
      </c>
      <c r="D80" s="21">
        <v>0.9</v>
      </c>
      <c r="E80" s="21">
        <v>6.7</v>
      </c>
      <c r="F80" s="21">
        <v>4.4000000000000004</v>
      </c>
      <c r="G80" s="21">
        <v>1.2</v>
      </c>
      <c r="H80" s="24">
        <f t="shared" si="6"/>
        <v>5.5</v>
      </c>
      <c r="I80" s="21">
        <v>28</v>
      </c>
      <c r="J80" s="21">
        <v>28</v>
      </c>
      <c r="K80" s="24" t="s">
        <v>24</v>
      </c>
    </row>
    <row r="81" spans="1:11" x14ac:dyDescent="0.2">
      <c r="A81" s="21" t="s">
        <v>141</v>
      </c>
      <c r="B81" s="26" t="s">
        <v>22</v>
      </c>
      <c r="C81" s="24">
        <v>0.1</v>
      </c>
      <c r="D81" s="24">
        <v>0.5</v>
      </c>
      <c r="E81" s="24">
        <v>13</v>
      </c>
      <c r="F81" s="24">
        <v>9.9</v>
      </c>
      <c r="G81" s="24">
        <v>1.4</v>
      </c>
      <c r="H81" s="24">
        <f t="shared" si="6"/>
        <v>11.6</v>
      </c>
      <c r="I81" s="24">
        <v>50</v>
      </c>
      <c r="J81" s="24">
        <v>50</v>
      </c>
      <c r="K81" s="24" t="s">
        <v>24</v>
      </c>
    </row>
    <row r="82" spans="1:11" x14ac:dyDescent="0.2">
      <c r="A82" s="21" t="s">
        <v>141</v>
      </c>
      <c r="B82" s="26" t="s">
        <v>106</v>
      </c>
      <c r="C82" s="24">
        <v>3.0327868852459017</v>
      </c>
      <c r="D82" s="24">
        <v>1.8852459016393441</v>
      </c>
      <c r="E82" s="24">
        <v>5.5737704918032787</v>
      </c>
      <c r="F82" s="24">
        <v>2.9508196721311477</v>
      </c>
      <c r="G82" s="24">
        <v>1.8032786885245904</v>
      </c>
      <c r="H82" s="24">
        <f t="shared" si="6"/>
        <v>3.7704918032786883</v>
      </c>
      <c r="I82" s="24">
        <v>51.639344262295083</v>
      </c>
      <c r="J82" s="24">
        <v>51.639344262295083</v>
      </c>
      <c r="K82" s="24" t="s">
        <v>119</v>
      </c>
    </row>
    <row r="83" spans="1:11" x14ac:dyDescent="0.2">
      <c r="A83" s="21" t="s">
        <v>141</v>
      </c>
      <c r="B83" s="26" t="s">
        <v>68</v>
      </c>
      <c r="C83" s="24">
        <v>46</v>
      </c>
      <c r="D83" s="24">
        <v>21</v>
      </c>
      <c r="E83" s="24">
        <v>28</v>
      </c>
      <c r="F83" s="24">
        <v>7.7</v>
      </c>
      <c r="G83" s="24">
        <v>10</v>
      </c>
      <c r="H83" s="24">
        <f t="shared" si="6"/>
        <v>18</v>
      </c>
      <c r="I83" s="24">
        <v>569</v>
      </c>
      <c r="J83" s="24">
        <v>569</v>
      </c>
      <c r="K83" s="24" t="s">
        <v>24</v>
      </c>
    </row>
    <row r="84" spans="1:11" x14ac:dyDescent="0.2">
      <c r="A84" s="21" t="s">
        <v>141</v>
      </c>
      <c r="B84" s="26" t="s">
        <v>148</v>
      </c>
      <c r="C84" s="24">
        <v>6.25</v>
      </c>
      <c r="D84" s="24">
        <v>6.25</v>
      </c>
      <c r="E84" s="24">
        <v>19.642857142857142</v>
      </c>
      <c r="F84" s="24">
        <v>3.9285714285714293</v>
      </c>
      <c r="G84" s="24">
        <v>7.1428571428571432</v>
      </c>
      <c r="H84" s="24">
        <f t="shared" si="6"/>
        <v>12.5</v>
      </c>
      <c r="I84" s="24">
        <v>137.5</v>
      </c>
      <c r="J84" s="24">
        <v>137.5</v>
      </c>
      <c r="K84" s="24" t="s">
        <v>119</v>
      </c>
    </row>
    <row r="85" spans="1:11" x14ac:dyDescent="0.2">
      <c r="A85" s="21" t="s">
        <v>141</v>
      </c>
      <c r="B85" s="26" t="s">
        <v>42</v>
      </c>
      <c r="C85" s="24">
        <v>0.3</v>
      </c>
      <c r="D85" s="24">
        <v>1.1000000000000001</v>
      </c>
      <c r="E85" s="24">
        <v>23</v>
      </c>
      <c r="F85" s="24">
        <v>12</v>
      </c>
      <c r="G85" s="24">
        <v>2.6</v>
      </c>
      <c r="H85" s="24">
        <f t="shared" si="6"/>
        <v>20.399999999999999</v>
      </c>
      <c r="I85" s="24">
        <v>89</v>
      </c>
      <c r="J85" s="24">
        <v>89</v>
      </c>
      <c r="K85" s="24" t="s">
        <v>24</v>
      </c>
    </row>
    <row r="86" spans="1:11" x14ac:dyDescent="0.2">
      <c r="A86" s="21" t="s">
        <v>141</v>
      </c>
      <c r="B86" s="26" t="s">
        <v>131</v>
      </c>
      <c r="C86" s="24">
        <v>15.481171548117153</v>
      </c>
      <c r="D86" s="24">
        <v>10.0418410041841</v>
      </c>
      <c r="E86" s="24">
        <v>1.6317991631799162</v>
      </c>
      <c r="F86" s="24">
        <v>0.71129707112970708</v>
      </c>
      <c r="G86" s="24">
        <v>0.33472803347280333</v>
      </c>
      <c r="H86" s="24">
        <f t="shared" si="6"/>
        <v>1.2970711297071129</v>
      </c>
      <c r="I86" s="24">
        <v>189.12133891213389</v>
      </c>
      <c r="J86" s="24">
        <v>189.12133891213389</v>
      </c>
      <c r="K86" s="24" t="s">
        <v>119</v>
      </c>
    </row>
    <row r="87" spans="1:11" x14ac:dyDescent="0.2">
      <c r="A87" s="21" t="s">
        <v>141</v>
      </c>
      <c r="B87" s="26" t="s">
        <v>122</v>
      </c>
      <c r="C87" s="24">
        <v>6.6985645933014357</v>
      </c>
      <c r="D87" s="24">
        <v>7.1770334928229662</v>
      </c>
      <c r="E87" s="24">
        <v>2.9665071770334928</v>
      </c>
      <c r="F87" s="24">
        <v>1.6267942583732058</v>
      </c>
      <c r="G87" s="24">
        <v>0.71770334928229662</v>
      </c>
      <c r="H87" s="24">
        <f t="shared" si="6"/>
        <v>2.2488038277511961</v>
      </c>
      <c r="I87" s="24">
        <v>110.52631578947368</v>
      </c>
      <c r="J87" s="24">
        <v>110.52631578947368</v>
      </c>
      <c r="K87" s="24" t="s">
        <v>119</v>
      </c>
    </row>
    <row r="88" spans="1:11" x14ac:dyDescent="0.2">
      <c r="A88" s="21" t="s">
        <v>141</v>
      </c>
      <c r="B88" s="26" t="s">
        <v>216</v>
      </c>
      <c r="C88" s="24">
        <v>6.6985645933014357</v>
      </c>
      <c r="D88" s="24">
        <v>7.1770334928229662</v>
      </c>
      <c r="E88" s="27">
        <v>1.4832535885167464</v>
      </c>
      <c r="F88" s="27">
        <v>0.8133971291866029</v>
      </c>
      <c r="G88" s="27">
        <v>0.35885167464114831</v>
      </c>
      <c r="H88" s="24">
        <f t="shared" si="6"/>
        <v>1.1244019138755981</v>
      </c>
      <c r="I88" s="24">
        <v>94.928229665071768</v>
      </c>
      <c r="J88" s="24">
        <v>94.928229665071768</v>
      </c>
      <c r="K88" s="24" t="s">
        <v>119</v>
      </c>
    </row>
    <row r="89" spans="1:11" x14ac:dyDescent="0.2">
      <c r="A89" s="21" t="s">
        <v>141</v>
      </c>
      <c r="B89" s="26" t="s">
        <v>118</v>
      </c>
      <c r="C89" s="24">
        <v>13.017751479289942</v>
      </c>
      <c r="D89" s="24">
        <v>12.42603550295858</v>
      </c>
      <c r="E89" s="24">
        <v>2.2485207100591715</v>
      </c>
      <c r="F89" s="24">
        <v>1.0650887573964498</v>
      </c>
      <c r="G89" s="24">
        <v>0.53254437869822491</v>
      </c>
      <c r="H89" s="24">
        <f t="shared" si="6"/>
        <v>1.7159763313609466</v>
      </c>
      <c r="I89" s="24">
        <v>176.92307692307693</v>
      </c>
      <c r="J89" s="24">
        <v>176.92307692307693</v>
      </c>
      <c r="K89" s="24" t="s">
        <v>119</v>
      </c>
    </row>
    <row r="90" spans="1:11" x14ac:dyDescent="0.2">
      <c r="A90" s="21" t="s">
        <v>141</v>
      </c>
      <c r="B90" s="26" t="s">
        <v>117</v>
      </c>
      <c r="C90" s="24">
        <v>3.8931297709923665</v>
      </c>
      <c r="D90" s="24">
        <v>21.374045801526719</v>
      </c>
      <c r="E90" s="24">
        <v>0.68702290076335881</v>
      </c>
      <c r="F90" s="24">
        <v>7.6335877862595436E-2</v>
      </c>
      <c r="G90" s="24">
        <v>0.38167938931297712</v>
      </c>
      <c r="H90" s="24">
        <f t="shared" si="6"/>
        <v>0.30534351145038169</v>
      </c>
      <c r="I90" s="24">
        <v>129.00763358778627</v>
      </c>
      <c r="J90" s="24">
        <v>129.00763358778627</v>
      </c>
      <c r="K90" s="24" t="s">
        <v>119</v>
      </c>
    </row>
    <row r="91" spans="1:11" x14ac:dyDescent="0.2">
      <c r="A91" s="21" t="s">
        <v>141</v>
      </c>
      <c r="B91" s="26" t="s">
        <v>189</v>
      </c>
      <c r="C91" s="24">
        <v>13.5</v>
      </c>
      <c r="D91" s="24">
        <v>26</v>
      </c>
      <c r="E91" s="24"/>
      <c r="F91" s="24"/>
      <c r="G91" s="24"/>
      <c r="H91" s="24">
        <v>0</v>
      </c>
      <c r="I91" s="24">
        <v>225.5</v>
      </c>
      <c r="J91" s="24">
        <v>225.5</v>
      </c>
      <c r="K91" s="24" t="s">
        <v>119</v>
      </c>
    </row>
    <row r="92" spans="1:11" x14ac:dyDescent="0.2">
      <c r="A92" s="21" t="s">
        <v>141</v>
      </c>
      <c r="B92" s="26" t="s">
        <v>221</v>
      </c>
      <c r="C92" s="24">
        <v>0.5</v>
      </c>
      <c r="D92" s="24">
        <v>8.9</v>
      </c>
      <c r="E92" s="24">
        <v>23.7</v>
      </c>
      <c r="F92" s="24">
        <v>0</v>
      </c>
      <c r="G92" s="24">
        <v>8.6999999999999993</v>
      </c>
      <c r="H92" s="24">
        <f t="shared" ref="H92:H93" si="7">E92-G92</f>
        <v>15</v>
      </c>
      <c r="I92" s="24">
        <v>132</v>
      </c>
      <c r="J92" s="24">
        <v>132</v>
      </c>
      <c r="K92" s="24" t="s">
        <v>24</v>
      </c>
    </row>
    <row r="93" spans="1:11" x14ac:dyDescent="0.2">
      <c r="A93" s="21" t="s">
        <v>141</v>
      </c>
      <c r="B93" s="26" t="s">
        <v>45</v>
      </c>
      <c r="C93" s="24">
        <v>27</v>
      </c>
      <c r="D93" s="24">
        <v>25</v>
      </c>
      <c r="E93" s="24">
        <v>2.2000000000000002</v>
      </c>
      <c r="F93" s="24">
        <v>2.2000000000000002</v>
      </c>
      <c r="G93" s="24"/>
      <c r="H93" s="24">
        <f t="shared" si="7"/>
        <v>2.2000000000000002</v>
      </c>
      <c r="I93" s="24">
        <v>356</v>
      </c>
      <c r="J93" s="24">
        <v>356</v>
      </c>
      <c r="K93" s="24" t="s">
        <v>24</v>
      </c>
    </row>
    <row r="94" spans="1:11" x14ac:dyDescent="0.2">
      <c r="A94" s="21" t="s">
        <v>141</v>
      </c>
      <c r="B94" s="26" t="s">
        <v>262</v>
      </c>
      <c r="C94" s="24">
        <v>21</v>
      </c>
      <c r="D94" s="24">
        <v>19</v>
      </c>
      <c r="E94" s="24"/>
      <c r="F94" s="24"/>
      <c r="G94" s="24"/>
      <c r="H94" s="24"/>
      <c r="I94" s="24">
        <v>264</v>
      </c>
      <c r="J94" s="24">
        <v>264</v>
      </c>
      <c r="K94" s="24" t="s">
        <v>24</v>
      </c>
    </row>
    <row r="95" spans="1:11" x14ac:dyDescent="0.2">
      <c r="A95" s="21" t="s">
        <v>141</v>
      </c>
      <c r="B95" s="26" t="s">
        <v>5</v>
      </c>
      <c r="C95" s="24">
        <v>1.9</v>
      </c>
      <c r="D95" s="24">
        <v>4.4000000000000004</v>
      </c>
      <c r="E95" s="24">
        <v>21</v>
      </c>
      <c r="F95" s="24">
        <v>0.9</v>
      </c>
      <c r="G95" s="24">
        <v>2.8</v>
      </c>
      <c r="H95" s="24">
        <f t="shared" ref="H95:H129" si="8">E95-G95</f>
        <v>18.2</v>
      </c>
      <c r="I95" s="24">
        <v>120</v>
      </c>
      <c r="J95" s="24">
        <v>120</v>
      </c>
      <c r="K95" s="24" t="s">
        <v>24</v>
      </c>
    </row>
    <row r="96" spans="1:11" x14ac:dyDescent="0.2">
      <c r="A96" s="21" t="s">
        <v>141</v>
      </c>
      <c r="B96" s="26" t="s">
        <v>105</v>
      </c>
      <c r="C96" s="24">
        <v>0.70370370370370361</v>
      </c>
      <c r="D96" s="24">
        <v>1.037037037037037</v>
      </c>
      <c r="E96" s="24">
        <v>4.8148148148148149</v>
      </c>
      <c r="F96" s="24">
        <v>3.074074074074074</v>
      </c>
      <c r="G96" s="24">
        <v>2.0370370370370368</v>
      </c>
      <c r="H96" s="24">
        <f t="shared" si="8"/>
        <v>2.7777777777777781</v>
      </c>
      <c r="I96" s="24">
        <v>26.666666666666664</v>
      </c>
      <c r="J96" s="24">
        <v>26.666666666666664</v>
      </c>
      <c r="K96" s="24" t="s">
        <v>119</v>
      </c>
    </row>
    <row r="97" spans="1:11" x14ac:dyDescent="0.2">
      <c r="A97" s="21" t="s">
        <v>141</v>
      </c>
      <c r="B97" s="26" t="s">
        <v>63</v>
      </c>
      <c r="C97" s="24">
        <v>0.5</v>
      </c>
      <c r="D97" s="24">
        <v>2.6</v>
      </c>
      <c r="E97" s="24">
        <v>7.1</v>
      </c>
      <c r="F97" s="24">
        <v>1.7</v>
      </c>
      <c r="G97" s="24">
        <v>2.6</v>
      </c>
      <c r="H97" s="24">
        <f t="shared" si="8"/>
        <v>4.5</v>
      </c>
      <c r="I97" s="24">
        <v>36</v>
      </c>
      <c r="J97" s="24">
        <v>36</v>
      </c>
      <c r="K97" s="24" t="s">
        <v>24</v>
      </c>
    </row>
    <row r="98" spans="1:11" x14ac:dyDescent="0.2">
      <c r="A98" s="21" t="s">
        <v>141</v>
      </c>
      <c r="B98" s="21" t="s">
        <v>190</v>
      </c>
      <c r="C98" s="21">
        <v>0.1</v>
      </c>
      <c r="D98" s="21">
        <v>1.3</v>
      </c>
      <c r="E98" s="21">
        <v>5.5</v>
      </c>
      <c r="F98" s="21">
        <v>2.8</v>
      </c>
      <c r="G98" s="21">
        <v>1.9</v>
      </c>
      <c r="H98" s="24">
        <f t="shared" si="8"/>
        <v>3.6</v>
      </c>
      <c r="I98" s="21">
        <v>23</v>
      </c>
      <c r="J98" s="21">
        <v>23</v>
      </c>
      <c r="K98" s="24" t="s">
        <v>24</v>
      </c>
    </row>
    <row r="99" spans="1:11" x14ac:dyDescent="0.2">
      <c r="A99" s="21" t="s">
        <v>141</v>
      </c>
      <c r="B99" s="26" t="s">
        <v>100</v>
      </c>
      <c r="C99" s="24">
        <v>9.0322580645161281</v>
      </c>
      <c r="D99" s="24">
        <v>11.612903225806452</v>
      </c>
      <c r="E99" s="24">
        <v>5.3548387096774199</v>
      </c>
      <c r="F99" s="24">
        <v>0.32258064516129031</v>
      </c>
      <c r="G99" s="24">
        <v>0.70967741935483875</v>
      </c>
      <c r="H99" s="24">
        <f t="shared" si="8"/>
        <v>4.645161290322581</v>
      </c>
      <c r="I99" s="24">
        <v>146.45161290322579</v>
      </c>
      <c r="J99" s="24">
        <v>146.45161290322579</v>
      </c>
      <c r="K99" s="24" t="s">
        <v>119</v>
      </c>
    </row>
    <row r="100" spans="1:11" x14ac:dyDescent="0.2">
      <c r="A100" s="21" t="s">
        <v>141</v>
      </c>
      <c r="B100" s="26" t="s">
        <v>208</v>
      </c>
      <c r="C100" s="24">
        <v>9.6938775510204085</v>
      </c>
      <c r="D100" s="24">
        <v>15.816326530612246</v>
      </c>
      <c r="E100" s="24">
        <v>1.4285714285714286</v>
      </c>
      <c r="F100" s="24">
        <v>0.61224489795918369</v>
      </c>
      <c r="G100" s="24">
        <v>0.40816326530612246</v>
      </c>
      <c r="H100" s="24">
        <f t="shared" si="8"/>
        <v>1.0204081632653061</v>
      </c>
      <c r="I100" s="24">
        <v>159.69387755102042</v>
      </c>
      <c r="J100" s="24">
        <v>159.69387755102042</v>
      </c>
      <c r="K100" s="24" t="s">
        <v>119</v>
      </c>
    </row>
    <row r="101" spans="1:11" x14ac:dyDescent="0.2">
      <c r="A101" s="21" t="s">
        <v>141</v>
      </c>
      <c r="B101" s="26" t="s">
        <v>99</v>
      </c>
      <c r="C101" s="24">
        <v>7.2072072072072073</v>
      </c>
      <c r="D101" s="24">
        <v>6.756756756756757</v>
      </c>
      <c r="E101" s="24">
        <v>2.5675675675675675</v>
      </c>
      <c r="F101" s="24">
        <v>1.0810810810810811</v>
      </c>
      <c r="G101" s="24">
        <v>0.85585585585585577</v>
      </c>
      <c r="H101" s="24">
        <f t="shared" si="8"/>
        <v>1.7117117117117118</v>
      </c>
      <c r="I101" s="24">
        <v>102.25225225225225</v>
      </c>
      <c r="J101" s="24">
        <v>102.25225225225225</v>
      </c>
      <c r="K101" s="24" t="s">
        <v>119</v>
      </c>
    </row>
    <row r="102" spans="1:11" x14ac:dyDescent="0.2">
      <c r="A102" s="21" t="s">
        <v>141</v>
      </c>
      <c r="B102" s="26" t="s">
        <v>104</v>
      </c>
      <c r="C102" s="24">
        <v>12.837837837837837</v>
      </c>
      <c r="D102" s="24">
        <v>2.2972972972972974</v>
      </c>
      <c r="E102" s="24">
        <v>11.486486486486486</v>
      </c>
      <c r="F102" s="24">
        <v>5.6756756756756754</v>
      </c>
      <c r="G102" s="24">
        <v>1.4864864864864866</v>
      </c>
      <c r="H102" s="24">
        <f t="shared" si="8"/>
        <v>10</v>
      </c>
      <c r="I102" s="24">
        <v>162.83783783783784</v>
      </c>
      <c r="J102" s="24">
        <v>162.83783783783784</v>
      </c>
      <c r="K102" s="24" t="s">
        <v>119</v>
      </c>
    </row>
    <row r="103" spans="1:11" x14ac:dyDescent="0.2">
      <c r="A103" s="21" t="s">
        <v>141</v>
      </c>
      <c r="B103" s="26" t="s">
        <v>130</v>
      </c>
      <c r="C103" s="24">
        <v>16.386554621848738</v>
      </c>
      <c r="D103" s="24">
        <v>10.084033613445378</v>
      </c>
      <c r="E103" s="24">
        <v>6.7226890756302522</v>
      </c>
      <c r="F103" s="24">
        <v>1.5966386554621848</v>
      </c>
      <c r="G103" s="24">
        <v>1.5126050420168067</v>
      </c>
      <c r="H103" s="24">
        <f t="shared" si="8"/>
        <v>5.2100840336134455</v>
      </c>
      <c r="I103" s="24">
        <v>209.24369747899161</v>
      </c>
      <c r="J103" s="24">
        <v>209.24369747899161</v>
      </c>
      <c r="K103" s="24" t="s">
        <v>119</v>
      </c>
    </row>
    <row r="104" spans="1:11" x14ac:dyDescent="0.2">
      <c r="A104" s="21" t="s">
        <v>141</v>
      </c>
      <c r="B104" s="26" t="s">
        <v>116</v>
      </c>
      <c r="C104" s="24">
        <v>5.7627118644067794</v>
      </c>
      <c r="D104" s="24">
        <v>11.1864406779661</v>
      </c>
      <c r="E104" s="24">
        <v>4.406779661016949</v>
      </c>
      <c r="F104" s="24">
        <v>1.3898305084745761</v>
      </c>
      <c r="G104" s="24">
        <v>1.5593220338983049</v>
      </c>
      <c r="H104" s="24">
        <f t="shared" si="8"/>
        <v>2.847457627118644</v>
      </c>
      <c r="I104" s="24">
        <v>112.54237288135593</v>
      </c>
      <c r="J104" s="24">
        <v>112.54237288135593</v>
      </c>
      <c r="K104" s="24" t="s">
        <v>119</v>
      </c>
    </row>
    <row r="105" spans="1:11" x14ac:dyDescent="0.2">
      <c r="A105" s="21" t="s">
        <v>141</v>
      </c>
      <c r="B105" s="26" t="s">
        <v>222</v>
      </c>
      <c r="C105" s="24">
        <v>0.6</v>
      </c>
      <c r="D105" s="24">
        <v>25</v>
      </c>
      <c r="E105" s="24">
        <v>5.3</v>
      </c>
      <c r="F105" s="24">
        <v>0</v>
      </c>
      <c r="G105" s="24">
        <v>0.3</v>
      </c>
      <c r="H105" s="24">
        <f t="shared" si="8"/>
        <v>5</v>
      </c>
      <c r="I105" s="24">
        <v>126</v>
      </c>
      <c r="J105" s="24">
        <v>126</v>
      </c>
      <c r="K105" s="24" t="s">
        <v>24</v>
      </c>
    </row>
    <row r="106" spans="1:11" x14ac:dyDescent="0.2">
      <c r="A106" s="21" t="s">
        <v>141</v>
      </c>
      <c r="B106" s="26" t="s">
        <v>226</v>
      </c>
      <c r="C106" s="24">
        <v>49</v>
      </c>
      <c r="D106" s="24">
        <v>32</v>
      </c>
      <c r="E106" s="24">
        <v>8.6999999999999993</v>
      </c>
      <c r="F106" s="24">
        <v>1.5</v>
      </c>
      <c r="G106" s="24">
        <v>4</v>
      </c>
      <c r="H106" s="24">
        <f t="shared" si="8"/>
        <v>4.6999999999999993</v>
      </c>
      <c r="I106" s="24">
        <v>553</v>
      </c>
      <c r="J106" s="24">
        <v>553</v>
      </c>
      <c r="K106" s="24" t="s">
        <v>24</v>
      </c>
    </row>
    <row r="107" spans="1:11" x14ac:dyDescent="0.2">
      <c r="A107" s="21" t="s">
        <v>141</v>
      </c>
      <c r="B107" s="26" t="s">
        <v>36</v>
      </c>
      <c r="C107" s="24">
        <v>50</v>
      </c>
      <c r="D107" s="24">
        <v>19</v>
      </c>
      <c r="E107" s="24">
        <v>15</v>
      </c>
      <c r="F107" s="24">
        <v>2.7</v>
      </c>
      <c r="G107" s="24">
        <v>9</v>
      </c>
      <c r="H107" s="24">
        <f t="shared" si="8"/>
        <v>6</v>
      </c>
      <c r="I107" s="24">
        <v>546</v>
      </c>
      <c r="J107" s="24">
        <v>546</v>
      </c>
      <c r="K107" s="24" t="s">
        <v>24</v>
      </c>
    </row>
    <row r="108" spans="1:11" x14ac:dyDescent="0.2">
      <c r="A108" s="21" t="s">
        <v>141</v>
      </c>
      <c r="B108" s="26" t="s">
        <v>37</v>
      </c>
      <c r="C108" s="24">
        <v>42.1</v>
      </c>
      <c r="D108" s="24">
        <v>33</v>
      </c>
      <c r="E108" s="24">
        <v>13.4</v>
      </c>
      <c r="F108" s="24">
        <v>0</v>
      </c>
      <c r="G108" s="24">
        <v>3.9</v>
      </c>
      <c r="H108" s="24">
        <f t="shared" si="8"/>
        <v>9.5</v>
      </c>
      <c r="I108" s="24">
        <v>522</v>
      </c>
      <c r="J108" s="24">
        <v>522</v>
      </c>
      <c r="K108" s="24" t="s">
        <v>24</v>
      </c>
    </row>
    <row r="109" spans="1:11" x14ac:dyDescent="0.2">
      <c r="A109" s="21" t="s">
        <v>141</v>
      </c>
      <c r="B109" s="26" t="s">
        <v>35</v>
      </c>
      <c r="C109" s="24">
        <v>48</v>
      </c>
      <c r="D109" s="24">
        <v>17</v>
      </c>
      <c r="E109" s="24">
        <v>26</v>
      </c>
      <c r="F109" s="24">
        <v>0</v>
      </c>
      <c r="G109" s="24">
        <v>14</v>
      </c>
      <c r="H109" s="24">
        <f t="shared" si="8"/>
        <v>12</v>
      </c>
      <c r="I109" s="24">
        <v>565</v>
      </c>
      <c r="J109" s="24">
        <v>565</v>
      </c>
      <c r="K109" s="24" t="s">
        <v>24</v>
      </c>
    </row>
    <row r="110" spans="1:11" x14ac:dyDescent="0.2">
      <c r="A110" s="21" t="s">
        <v>141</v>
      </c>
      <c r="B110" s="26" t="s">
        <v>151</v>
      </c>
      <c r="C110" s="24">
        <v>1.2264150943396226</v>
      </c>
      <c r="D110" s="24">
        <v>1.0377358490566038</v>
      </c>
      <c r="E110" s="24">
        <v>11.320754716981131</v>
      </c>
      <c r="F110" s="24">
        <v>2.0754716981132075</v>
      </c>
      <c r="G110" s="24">
        <v>1.8867924528301887</v>
      </c>
      <c r="H110" s="24">
        <f t="shared" si="8"/>
        <v>9.4339622641509422</v>
      </c>
      <c r="I110" s="24">
        <v>52.830188679245282</v>
      </c>
      <c r="J110" s="24">
        <v>52.830188679245282</v>
      </c>
      <c r="K110" s="24" t="s">
        <v>119</v>
      </c>
    </row>
    <row r="111" spans="1:11" x14ac:dyDescent="0.2">
      <c r="A111" s="21" t="s">
        <v>141</v>
      </c>
      <c r="B111" s="26" t="s">
        <v>150</v>
      </c>
      <c r="C111" s="24">
        <v>5.6994818652849739</v>
      </c>
      <c r="D111" s="24">
        <v>1.6062176165803108</v>
      </c>
      <c r="E111" s="24">
        <v>3.6787564766839371</v>
      </c>
      <c r="F111" s="24">
        <v>2.0725388601036268</v>
      </c>
      <c r="G111" s="24">
        <v>1.1917098445595853</v>
      </c>
      <c r="H111" s="24">
        <f t="shared" si="8"/>
        <v>2.4870466321243518</v>
      </c>
      <c r="I111" s="24">
        <v>67.875647668393782</v>
      </c>
      <c r="J111" s="24">
        <v>67.875647668393782</v>
      </c>
      <c r="K111" s="24" t="s">
        <v>119</v>
      </c>
    </row>
    <row r="112" spans="1:11" x14ac:dyDescent="0.2">
      <c r="A112" s="21" t="s">
        <v>141</v>
      </c>
      <c r="B112" s="26" t="s">
        <v>98</v>
      </c>
      <c r="C112" s="24">
        <v>8.4745762711864394</v>
      </c>
      <c r="D112" s="24">
        <v>6.1864406779661012</v>
      </c>
      <c r="E112" s="24">
        <v>2.3728813559322033</v>
      </c>
      <c r="F112" s="24">
        <v>0.67796610169491522</v>
      </c>
      <c r="G112" s="24">
        <v>0.67796610169491522</v>
      </c>
      <c r="H112" s="24">
        <f t="shared" si="8"/>
        <v>1.6949152542372881</v>
      </c>
      <c r="I112" s="24">
        <v>113.5593220338983</v>
      </c>
      <c r="J112" s="24">
        <v>113.5593220338983</v>
      </c>
      <c r="K112" s="24" t="s">
        <v>119</v>
      </c>
    </row>
    <row r="113" spans="1:11" x14ac:dyDescent="0.2">
      <c r="A113" s="21" t="s">
        <v>141</v>
      </c>
      <c r="B113" s="26" t="s">
        <v>77</v>
      </c>
      <c r="C113" s="24">
        <v>7.2477064220183491</v>
      </c>
      <c r="D113" s="24">
        <v>4.4954128440366974</v>
      </c>
      <c r="E113" s="24">
        <v>8.1651376146788994</v>
      </c>
      <c r="F113" s="24">
        <v>1.6513761467889909</v>
      </c>
      <c r="G113" s="24">
        <v>1.4678899082568808</v>
      </c>
      <c r="H113" s="24">
        <f t="shared" si="8"/>
        <v>6.6972477064220186</v>
      </c>
      <c r="I113" s="24">
        <v>113.76146788990826</v>
      </c>
      <c r="J113" s="24">
        <v>113.76146788990826</v>
      </c>
      <c r="K113" s="24" t="s">
        <v>119</v>
      </c>
    </row>
    <row r="114" spans="1:11" x14ac:dyDescent="0.2">
      <c r="A114" s="21" t="s">
        <v>141</v>
      </c>
      <c r="B114" s="26" t="s">
        <v>97</v>
      </c>
      <c r="C114" s="24">
        <v>6.901408450704225</v>
      </c>
      <c r="D114" s="24">
        <v>5.9859154929577461</v>
      </c>
      <c r="E114" s="24">
        <v>2.0422535211267605</v>
      </c>
      <c r="F114" s="24">
        <v>0.70422535211267601</v>
      </c>
      <c r="G114" s="24">
        <v>0.63380281690140838</v>
      </c>
      <c r="H114" s="24">
        <f t="shared" si="8"/>
        <v>1.408450704225352</v>
      </c>
      <c r="I114" s="24">
        <v>93.661971830985905</v>
      </c>
      <c r="J114" s="24">
        <v>93.661971830985905</v>
      </c>
      <c r="K114" s="24" t="s">
        <v>119</v>
      </c>
    </row>
    <row r="115" spans="1:11" x14ac:dyDescent="0.2">
      <c r="A115" s="21" t="s">
        <v>141</v>
      </c>
      <c r="B115" s="26" t="s">
        <v>84</v>
      </c>
      <c r="C115" s="24">
        <v>10</v>
      </c>
      <c r="D115" s="24">
        <v>2.3076923076923079</v>
      </c>
      <c r="E115" s="24">
        <v>7.6923076923076925</v>
      </c>
      <c r="F115" s="24">
        <v>3.8461538461538463</v>
      </c>
      <c r="G115" s="24">
        <v>2.2307692307692308</v>
      </c>
      <c r="H115" s="24">
        <f t="shared" si="8"/>
        <v>5.4615384615384617</v>
      </c>
      <c r="I115" s="24">
        <v>126.92307692307693</v>
      </c>
      <c r="J115" s="24">
        <v>126.92307692307693</v>
      </c>
      <c r="K115" s="24" t="s">
        <v>119</v>
      </c>
    </row>
    <row r="116" spans="1:11" x14ac:dyDescent="0.2">
      <c r="A116" s="21" t="s">
        <v>141</v>
      </c>
      <c r="B116" s="26" t="s">
        <v>227</v>
      </c>
      <c r="C116" s="24">
        <v>7.7</v>
      </c>
      <c r="D116" s="24">
        <v>57</v>
      </c>
      <c r="E116" s="24">
        <v>24</v>
      </c>
      <c r="F116" s="24">
        <v>3.1</v>
      </c>
      <c r="G116" s="24">
        <v>3.6</v>
      </c>
      <c r="H116" s="24">
        <f t="shared" si="8"/>
        <v>20.399999999999999</v>
      </c>
      <c r="I116" s="24">
        <v>290</v>
      </c>
      <c r="J116" s="24">
        <v>290</v>
      </c>
      <c r="K116" s="24" t="s">
        <v>24</v>
      </c>
    </row>
    <row r="117" spans="1:11" x14ac:dyDescent="0.2">
      <c r="A117" s="21" t="s">
        <v>141</v>
      </c>
      <c r="B117" s="26" t="s">
        <v>154</v>
      </c>
      <c r="C117" s="24">
        <v>2.8195488721804511</v>
      </c>
      <c r="D117" s="24">
        <v>1.9924812030075185</v>
      </c>
      <c r="E117" s="24">
        <v>5.6390977443609023</v>
      </c>
      <c r="F117" s="24">
        <v>2.4812030075187965</v>
      </c>
      <c r="G117" s="24">
        <v>1.8045112781954886</v>
      </c>
      <c r="H117" s="24">
        <f t="shared" si="8"/>
        <v>3.8345864661654137</v>
      </c>
      <c r="I117" s="24">
        <v>51.127819548872175</v>
      </c>
      <c r="J117" s="24">
        <v>51.127819548872175</v>
      </c>
      <c r="K117" s="24" t="s">
        <v>119</v>
      </c>
    </row>
    <row r="118" spans="1:11" x14ac:dyDescent="0.2">
      <c r="A118" s="21" t="s">
        <v>141</v>
      </c>
      <c r="B118" s="26" t="s">
        <v>229</v>
      </c>
      <c r="C118" s="24">
        <v>10.4</v>
      </c>
      <c r="D118" s="24">
        <v>72.599999999999994</v>
      </c>
      <c r="E118" s="24">
        <v>10.5</v>
      </c>
      <c r="F118" s="24">
        <v>0.8</v>
      </c>
      <c r="G118" s="24"/>
      <c r="H118" s="24">
        <f t="shared" si="8"/>
        <v>10.5</v>
      </c>
      <c r="I118" s="24">
        <v>434</v>
      </c>
      <c r="J118" s="24">
        <v>434</v>
      </c>
      <c r="K118" s="24" t="s">
        <v>24</v>
      </c>
    </row>
    <row r="119" spans="1:11" x14ac:dyDescent="0.2">
      <c r="A119" s="21" t="s">
        <v>141</v>
      </c>
      <c r="B119" s="26" t="s">
        <v>115</v>
      </c>
      <c r="C119" s="24">
        <v>9.4827586206896548</v>
      </c>
      <c r="D119" s="24">
        <v>11.781609195402298</v>
      </c>
      <c r="E119" s="24">
        <v>4.0229885057471257</v>
      </c>
      <c r="F119" s="24">
        <v>0.51724137931034486</v>
      </c>
      <c r="G119" s="24">
        <v>2.4712643678160915</v>
      </c>
      <c r="H119" s="24">
        <f t="shared" si="8"/>
        <v>1.5517241379310343</v>
      </c>
      <c r="I119" s="24">
        <v>145.11494252873561</v>
      </c>
      <c r="J119" s="24">
        <v>145.11494252873561</v>
      </c>
      <c r="K119" s="24" t="s">
        <v>119</v>
      </c>
    </row>
    <row r="120" spans="1:11" x14ac:dyDescent="0.2">
      <c r="A120" s="21" t="s">
        <v>141</v>
      </c>
      <c r="B120" s="26" t="s">
        <v>224</v>
      </c>
      <c r="C120" s="24">
        <v>10.8</v>
      </c>
      <c r="D120" s="24">
        <v>18.5</v>
      </c>
      <c r="E120" s="24">
        <v>9.4</v>
      </c>
      <c r="F120" s="24"/>
      <c r="G120" s="24"/>
      <c r="H120" s="24">
        <f t="shared" si="8"/>
        <v>9.4</v>
      </c>
      <c r="I120" s="24">
        <v>193</v>
      </c>
      <c r="J120" s="24">
        <v>193</v>
      </c>
      <c r="K120" s="24" t="s">
        <v>24</v>
      </c>
    </row>
    <row r="121" spans="1:11" x14ac:dyDescent="0.2">
      <c r="A121" s="21" t="s">
        <v>141</v>
      </c>
      <c r="B121" s="26" t="s">
        <v>245</v>
      </c>
      <c r="C121" s="27">
        <v>35</v>
      </c>
      <c r="D121" s="27">
        <v>34</v>
      </c>
      <c r="E121" s="27">
        <v>1.7</v>
      </c>
      <c r="H121" s="24">
        <f t="shared" si="8"/>
        <v>1.7</v>
      </c>
      <c r="I121" s="27">
        <v>468</v>
      </c>
      <c r="J121" s="27">
        <v>468</v>
      </c>
      <c r="K121" s="24" t="s">
        <v>24</v>
      </c>
    </row>
    <row r="122" spans="1:11" x14ac:dyDescent="0.2">
      <c r="A122" s="21" t="s">
        <v>141</v>
      </c>
      <c r="B122" s="26" t="s">
        <v>223</v>
      </c>
      <c r="C122" s="24">
        <v>5.3</v>
      </c>
      <c r="D122" s="24">
        <v>10</v>
      </c>
      <c r="E122" s="24">
        <v>1.2</v>
      </c>
      <c r="F122" s="24">
        <v>0.7</v>
      </c>
      <c r="G122" s="24">
        <v>1</v>
      </c>
      <c r="H122" s="24">
        <f t="shared" si="8"/>
        <v>0.19999999999999996</v>
      </c>
      <c r="I122" s="24">
        <v>83</v>
      </c>
      <c r="J122" s="24">
        <v>83</v>
      </c>
      <c r="K122" s="24" t="s">
        <v>24</v>
      </c>
    </row>
    <row r="123" spans="1:11" x14ac:dyDescent="0.2">
      <c r="A123" s="21" t="s">
        <v>141</v>
      </c>
      <c r="B123" s="26" t="s">
        <v>58</v>
      </c>
      <c r="C123" s="24">
        <v>0.2</v>
      </c>
      <c r="D123" s="24">
        <v>0.9</v>
      </c>
      <c r="E123" s="24">
        <v>3.9</v>
      </c>
      <c r="F123" s="24">
        <v>2.6</v>
      </c>
      <c r="G123" s="24">
        <v>1.2</v>
      </c>
      <c r="H123" s="24">
        <f t="shared" si="8"/>
        <v>2.7</v>
      </c>
      <c r="I123" s="24">
        <v>18</v>
      </c>
      <c r="J123" s="24">
        <v>18</v>
      </c>
      <c r="K123" s="24" t="s">
        <v>24</v>
      </c>
    </row>
    <row r="124" spans="1:11" x14ac:dyDescent="0.2">
      <c r="A124" s="21" t="s">
        <v>141</v>
      </c>
      <c r="B124" s="26" t="s">
        <v>181</v>
      </c>
      <c r="C124" s="24">
        <v>2.7</v>
      </c>
      <c r="D124" s="24">
        <v>11.7</v>
      </c>
      <c r="E124" s="24">
        <v>75</v>
      </c>
      <c r="F124" s="24">
        <v>0</v>
      </c>
      <c r="G124" s="24">
        <v>10.3</v>
      </c>
      <c r="H124" s="24">
        <f t="shared" si="8"/>
        <v>64.7</v>
      </c>
      <c r="I124" s="24">
        <v>346</v>
      </c>
      <c r="J124" s="24">
        <v>346</v>
      </c>
      <c r="K124" s="24" t="s">
        <v>24</v>
      </c>
    </row>
    <row r="125" spans="1:11" x14ac:dyDescent="0.2">
      <c r="A125" s="21" t="s">
        <v>141</v>
      </c>
      <c r="B125" s="26" t="s">
        <v>17</v>
      </c>
      <c r="C125" s="24">
        <v>0.2</v>
      </c>
      <c r="D125" s="24">
        <v>0.7</v>
      </c>
      <c r="E125" s="24">
        <v>18</v>
      </c>
      <c r="F125" s="24">
        <v>15</v>
      </c>
      <c r="G125" s="24">
        <v>0.9</v>
      </c>
      <c r="H125" s="24">
        <f t="shared" si="8"/>
        <v>17.100000000000001</v>
      </c>
      <c r="I125" s="24">
        <v>69</v>
      </c>
      <c r="J125" s="24">
        <v>69</v>
      </c>
      <c r="K125" s="24" t="s">
        <v>24</v>
      </c>
    </row>
    <row r="126" spans="1:11" x14ac:dyDescent="0.2">
      <c r="A126" s="21" t="s">
        <v>141</v>
      </c>
      <c r="B126" s="21" t="s">
        <v>194</v>
      </c>
      <c r="C126" s="21">
        <v>0.2</v>
      </c>
      <c r="D126" s="21">
        <v>0.8</v>
      </c>
      <c r="E126" s="21">
        <v>8.1999999999999993</v>
      </c>
      <c r="F126" s="21">
        <v>3.5</v>
      </c>
      <c r="G126" s="21">
        <v>3</v>
      </c>
      <c r="H126" s="24">
        <f t="shared" si="8"/>
        <v>5.1999999999999993</v>
      </c>
      <c r="I126" s="21">
        <v>35</v>
      </c>
      <c r="J126" s="21">
        <v>35</v>
      </c>
      <c r="K126" s="24" t="s">
        <v>24</v>
      </c>
    </row>
    <row r="127" spans="1:11" x14ac:dyDescent="0.2">
      <c r="A127" s="21" t="s">
        <v>141</v>
      </c>
      <c r="B127" s="21" t="s">
        <v>191</v>
      </c>
      <c r="C127" s="21">
        <v>0.1</v>
      </c>
      <c r="D127" s="21">
        <v>0.7</v>
      </c>
      <c r="E127" s="21">
        <v>4.9000000000000004</v>
      </c>
      <c r="F127" s="21">
        <v>2.1</v>
      </c>
      <c r="G127" s="21">
        <v>1.1000000000000001</v>
      </c>
      <c r="H127" s="24">
        <f t="shared" si="8"/>
        <v>3.8000000000000003</v>
      </c>
      <c r="I127" s="21">
        <v>20</v>
      </c>
      <c r="J127" s="21">
        <v>20</v>
      </c>
      <c r="K127" s="24" t="s">
        <v>24</v>
      </c>
    </row>
    <row r="128" spans="1:11" x14ac:dyDescent="0.2">
      <c r="A128" s="21" t="s">
        <v>141</v>
      </c>
      <c r="B128" s="26" t="s">
        <v>61</v>
      </c>
      <c r="C128" s="24">
        <v>0.4</v>
      </c>
      <c r="D128" s="24">
        <v>1.1000000000000001</v>
      </c>
      <c r="E128" s="24">
        <v>2.7</v>
      </c>
      <c r="F128" s="24">
        <v>1.7</v>
      </c>
      <c r="G128" s="24">
        <v>1</v>
      </c>
      <c r="H128" s="24">
        <f t="shared" si="8"/>
        <v>1.7000000000000002</v>
      </c>
      <c r="I128" s="24">
        <v>15</v>
      </c>
      <c r="J128" s="24">
        <v>15</v>
      </c>
      <c r="K128" s="24" t="s">
        <v>24</v>
      </c>
    </row>
    <row r="129" spans="1:11" x14ac:dyDescent="0.2">
      <c r="A129" s="21" t="s">
        <v>141</v>
      </c>
      <c r="B129" s="26" t="s">
        <v>103</v>
      </c>
      <c r="C129" s="24">
        <v>19.310344827586206</v>
      </c>
      <c r="D129" s="24">
        <v>2.7586206896551726</v>
      </c>
      <c r="E129" s="24">
        <v>4.2068965517241379</v>
      </c>
      <c r="F129" s="24">
        <v>2.1379310344827589</v>
      </c>
      <c r="G129" s="24">
        <v>1.7241379310344829</v>
      </c>
      <c r="H129" s="24">
        <f t="shared" si="8"/>
        <v>2.4827586206896548</v>
      </c>
      <c r="I129" s="24">
        <v>191.72413793103451</v>
      </c>
      <c r="J129" s="24">
        <v>191.72413793103451</v>
      </c>
      <c r="K129" s="24" t="s">
        <v>119</v>
      </c>
    </row>
    <row r="130" spans="1:11" x14ac:dyDescent="0.2">
      <c r="C130" s="24"/>
      <c r="D130" s="24"/>
      <c r="E130" s="24"/>
      <c r="F130" s="24"/>
      <c r="G130" s="24"/>
      <c r="H130" s="24"/>
      <c r="I130" s="24"/>
      <c r="J130" s="24"/>
    </row>
    <row r="131" spans="1:11" x14ac:dyDescent="0.2">
      <c r="C131" s="24"/>
      <c r="D131" s="24"/>
      <c r="E131" s="24"/>
      <c r="F131" s="24"/>
      <c r="G131" s="24"/>
      <c r="H131" s="24"/>
      <c r="I131" s="24"/>
      <c r="J131" s="24"/>
    </row>
    <row r="132" spans="1:11" x14ac:dyDescent="0.2">
      <c r="C132" s="24"/>
      <c r="D132" s="24"/>
      <c r="E132" s="24"/>
      <c r="F132" s="24"/>
      <c r="G132" s="24"/>
      <c r="H132" s="24"/>
      <c r="I132" s="24"/>
      <c r="J132" s="24"/>
    </row>
    <row r="133" spans="1:11" x14ac:dyDescent="0.2">
      <c r="C133" s="24"/>
      <c r="D133" s="24"/>
      <c r="E133" s="24"/>
      <c r="F133" s="24"/>
      <c r="G133" s="24"/>
      <c r="H133" s="24"/>
      <c r="I133" s="24"/>
      <c r="J133" s="24"/>
    </row>
    <row r="134" spans="1:11" x14ac:dyDescent="0.2">
      <c r="C134" s="24"/>
      <c r="D134" s="24"/>
      <c r="E134" s="24"/>
      <c r="F134" s="24"/>
      <c r="G134" s="24"/>
      <c r="H134" s="24"/>
      <c r="I134" s="24"/>
      <c r="J134" s="24"/>
    </row>
    <row r="135" spans="1:11" x14ac:dyDescent="0.2">
      <c r="C135" s="24"/>
      <c r="D135" s="24"/>
      <c r="E135" s="24"/>
      <c r="F135" s="24"/>
      <c r="G135" s="24"/>
      <c r="H135" s="24"/>
      <c r="I135" s="24"/>
      <c r="J135" s="24"/>
    </row>
    <row r="136" spans="1:11" x14ac:dyDescent="0.2">
      <c r="C136" s="24"/>
      <c r="D136" s="24"/>
      <c r="E136" s="24"/>
      <c r="F136" s="24"/>
      <c r="G136" s="24"/>
      <c r="H136" s="24"/>
      <c r="I136" s="24"/>
      <c r="J136" s="24"/>
    </row>
    <row r="137" spans="1:11" x14ac:dyDescent="0.2">
      <c r="C137" s="24"/>
      <c r="D137" s="24"/>
      <c r="E137" s="24"/>
      <c r="F137" s="24"/>
      <c r="G137" s="24"/>
      <c r="H137" s="24"/>
      <c r="I137" s="24"/>
      <c r="J137" s="24"/>
    </row>
    <row r="138" spans="1:11" x14ac:dyDescent="0.2">
      <c r="C138" s="24"/>
      <c r="D138" s="24"/>
      <c r="E138" s="24"/>
      <c r="F138" s="24"/>
      <c r="G138" s="24"/>
      <c r="H138" s="24"/>
      <c r="I138" s="24"/>
      <c r="J138" s="24"/>
    </row>
    <row r="139" spans="1:11" x14ac:dyDescent="0.2">
      <c r="C139" s="24"/>
      <c r="D139" s="24"/>
      <c r="E139" s="24"/>
      <c r="F139" s="24"/>
      <c r="G139" s="24"/>
      <c r="H139" s="24"/>
      <c r="I139" s="24"/>
      <c r="J139" s="24"/>
    </row>
    <row r="140" spans="1:11" x14ac:dyDescent="0.2">
      <c r="C140" s="24"/>
      <c r="D140" s="24"/>
      <c r="E140" s="24"/>
      <c r="F140" s="24"/>
      <c r="G140" s="24"/>
      <c r="H140" s="24"/>
      <c r="I140" s="24"/>
      <c r="J140" s="24"/>
    </row>
    <row r="141" spans="1:11" x14ac:dyDescent="0.2">
      <c r="C141" s="24"/>
      <c r="D141" s="24"/>
      <c r="E141" s="24"/>
      <c r="F141" s="24"/>
      <c r="G141" s="24"/>
      <c r="H141" s="24"/>
      <c r="I141" s="24"/>
      <c r="J141" s="24"/>
    </row>
    <row r="142" spans="1:11" x14ac:dyDescent="0.2">
      <c r="C142" s="24"/>
      <c r="D142" s="24"/>
      <c r="E142" s="24"/>
      <c r="F142" s="24"/>
      <c r="G142" s="24"/>
      <c r="H142" s="24"/>
      <c r="I142" s="24"/>
      <c r="J142" s="24"/>
    </row>
    <row r="143" spans="1:11" x14ac:dyDescent="0.2">
      <c r="C143" s="24"/>
      <c r="D143" s="24"/>
      <c r="E143" s="24"/>
      <c r="F143" s="24"/>
      <c r="G143" s="24"/>
      <c r="H143" s="24"/>
      <c r="I143" s="24"/>
      <c r="J143" s="24"/>
    </row>
    <row r="144" spans="1:11" x14ac:dyDescent="0.2">
      <c r="C144" s="24"/>
      <c r="D144" s="24"/>
      <c r="E144" s="24"/>
      <c r="F144" s="24"/>
      <c r="G144" s="24"/>
      <c r="H144" s="24"/>
      <c r="I144" s="24"/>
      <c r="J144" s="24"/>
    </row>
    <row r="145" spans="3:10" x14ac:dyDescent="0.2">
      <c r="C145" s="24"/>
      <c r="D145" s="24"/>
      <c r="E145" s="24"/>
      <c r="F145" s="24"/>
      <c r="G145" s="24"/>
      <c r="H145" s="24"/>
      <c r="I145" s="24"/>
      <c r="J145" s="24"/>
    </row>
    <row r="146" spans="3:10" x14ac:dyDescent="0.2">
      <c r="C146" s="24"/>
      <c r="D146" s="24"/>
      <c r="E146" s="24"/>
      <c r="F146" s="24"/>
      <c r="G146" s="24"/>
      <c r="H146" s="24"/>
      <c r="I146" s="24"/>
      <c r="J146" s="24"/>
    </row>
    <row r="147" spans="3:10" x14ac:dyDescent="0.2">
      <c r="C147" s="24"/>
      <c r="D147" s="24"/>
      <c r="E147" s="24"/>
      <c r="F147" s="24"/>
      <c r="G147" s="24"/>
      <c r="H147" s="24"/>
      <c r="I147" s="24"/>
      <c r="J147" s="24"/>
    </row>
    <row r="148" spans="3:10" x14ac:dyDescent="0.2">
      <c r="C148" s="24"/>
      <c r="D148" s="24"/>
      <c r="E148" s="24"/>
      <c r="F148" s="24"/>
      <c r="G148" s="24"/>
      <c r="H148" s="24"/>
      <c r="I148" s="24"/>
      <c r="J148" s="24"/>
    </row>
    <row r="149" spans="3:10" x14ac:dyDescent="0.2">
      <c r="C149" s="24"/>
      <c r="D149" s="24"/>
      <c r="E149" s="24"/>
      <c r="F149" s="24"/>
      <c r="G149" s="24"/>
      <c r="H149" s="24"/>
      <c r="I149" s="24"/>
      <c r="J149" s="24"/>
    </row>
    <row r="150" spans="3:10" x14ac:dyDescent="0.2">
      <c r="C150" s="24"/>
      <c r="D150" s="24"/>
      <c r="E150" s="24"/>
      <c r="F150" s="24"/>
      <c r="G150" s="24"/>
      <c r="H150" s="24"/>
      <c r="I150" s="24"/>
      <c r="J150" s="24"/>
    </row>
    <row r="151" spans="3:10" x14ac:dyDescent="0.2">
      <c r="C151" s="24"/>
      <c r="D151" s="24"/>
      <c r="E151" s="24"/>
      <c r="F151" s="24"/>
      <c r="G151" s="24"/>
      <c r="H151" s="24"/>
      <c r="I151" s="24"/>
      <c r="J151" s="24"/>
    </row>
    <row r="152" spans="3:10" x14ac:dyDescent="0.2">
      <c r="C152" s="24"/>
      <c r="D152" s="24"/>
      <c r="E152" s="24"/>
      <c r="F152" s="24"/>
      <c r="G152" s="24"/>
      <c r="H152" s="24"/>
      <c r="I152" s="24"/>
      <c r="J152" s="24"/>
    </row>
    <row r="153" spans="3:10" x14ac:dyDescent="0.2">
      <c r="C153" s="24"/>
      <c r="D153" s="24"/>
      <c r="E153" s="24"/>
      <c r="F153" s="24"/>
      <c r="G153" s="24"/>
      <c r="H153" s="24"/>
      <c r="I153" s="24"/>
      <c r="J153" s="24"/>
    </row>
    <row r="154" spans="3:10" x14ac:dyDescent="0.2">
      <c r="C154" s="24"/>
      <c r="D154" s="24"/>
      <c r="E154" s="24"/>
      <c r="F154" s="24"/>
      <c r="G154" s="24"/>
      <c r="H154" s="24"/>
      <c r="I154" s="24"/>
      <c r="J154" s="24"/>
    </row>
    <row r="155" spans="3:10" x14ac:dyDescent="0.2">
      <c r="C155" s="24"/>
      <c r="D155" s="24"/>
      <c r="E155" s="24"/>
      <c r="F155" s="24"/>
      <c r="G155" s="24"/>
      <c r="H155" s="24"/>
      <c r="I155" s="24"/>
      <c r="J155" s="24"/>
    </row>
    <row r="156" spans="3:10" x14ac:dyDescent="0.2">
      <c r="C156" s="24"/>
      <c r="D156" s="24"/>
      <c r="E156" s="24"/>
      <c r="F156" s="24"/>
      <c r="G156" s="24"/>
      <c r="H156" s="24"/>
      <c r="I156" s="24"/>
      <c r="J156" s="24"/>
    </row>
    <row r="157" spans="3:10" x14ac:dyDescent="0.2">
      <c r="C157" s="24"/>
      <c r="D157" s="24"/>
      <c r="E157" s="24"/>
      <c r="F157" s="24"/>
      <c r="G157" s="24"/>
      <c r="H157" s="24"/>
      <c r="I157" s="24"/>
      <c r="J157" s="24"/>
    </row>
    <row r="158" spans="3:10" x14ac:dyDescent="0.2">
      <c r="C158" s="24"/>
      <c r="D158" s="24"/>
      <c r="E158" s="24"/>
      <c r="F158" s="24"/>
      <c r="G158" s="24"/>
      <c r="H158" s="24"/>
      <c r="I158" s="24"/>
      <c r="J158" s="24"/>
    </row>
    <row r="159" spans="3:10" x14ac:dyDescent="0.2">
      <c r="C159" s="24"/>
      <c r="D159" s="24"/>
      <c r="E159" s="24"/>
      <c r="F159" s="24"/>
      <c r="G159" s="24"/>
      <c r="H159" s="24"/>
      <c r="I159" s="24"/>
      <c r="J159" s="24"/>
    </row>
    <row r="160" spans="3:10" x14ac:dyDescent="0.2">
      <c r="C160" s="24"/>
      <c r="D160" s="24"/>
      <c r="E160" s="24"/>
      <c r="F160" s="24"/>
      <c r="G160" s="24"/>
      <c r="H160" s="24"/>
      <c r="I160" s="24"/>
      <c r="J160" s="24"/>
    </row>
    <row r="161" spans="3:10" x14ac:dyDescent="0.2">
      <c r="C161" s="24"/>
      <c r="D161" s="24"/>
      <c r="E161" s="24"/>
      <c r="F161" s="24"/>
      <c r="G161" s="24"/>
      <c r="H161" s="24"/>
      <c r="I161" s="24"/>
      <c r="J161" s="24"/>
    </row>
    <row r="162" spans="3:10" x14ac:dyDescent="0.2">
      <c r="C162" s="24"/>
      <c r="D162" s="24"/>
      <c r="E162" s="24"/>
      <c r="F162" s="24"/>
      <c r="G162" s="24"/>
      <c r="H162" s="24"/>
      <c r="I162" s="24"/>
      <c r="J162" s="24"/>
    </row>
    <row r="163" spans="3:10" x14ac:dyDescent="0.2">
      <c r="C163" s="24"/>
      <c r="D163" s="24"/>
      <c r="E163" s="24"/>
      <c r="F163" s="24"/>
      <c r="G163" s="24"/>
      <c r="H163" s="24"/>
      <c r="I163" s="24"/>
      <c r="J163" s="24"/>
    </row>
    <row r="164" spans="3:10" x14ac:dyDescent="0.2">
      <c r="C164" s="24"/>
      <c r="D164" s="24"/>
      <c r="E164" s="24"/>
      <c r="F164" s="24"/>
      <c r="G164" s="24"/>
      <c r="H164" s="24"/>
      <c r="I164" s="24"/>
      <c r="J164" s="24"/>
    </row>
    <row r="165" spans="3:10" x14ac:dyDescent="0.2">
      <c r="C165" s="24"/>
      <c r="D165" s="24"/>
      <c r="E165" s="24"/>
      <c r="F165" s="24"/>
      <c r="G165" s="24"/>
      <c r="H165" s="24"/>
      <c r="I165" s="24"/>
      <c r="J165" s="24"/>
    </row>
    <row r="166" spans="3:10" x14ac:dyDescent="0.2">
      <c r="C166" s="24"/>
      <c r="D166" s="24"/>
      <c r="E166" s="24"/>
      <c r="F166" s="24"/>
      <c r="G166" s="24"/>
      <c r="H166" s="24"/>
      <c r="I166" s="24"/>
      <c r="J166" s="24"/>
    </row>
    <row r="167" spans="3:10" x14ac:dyDescent="0.2">
      <c r="C167" s="24"/>
      <c r="D167" s="24"/>
      <c r="E167" s="24"/>
      <c r="F167" s="24"/>
      <c r="G167" s="24"/>
      <c r="H167" s="24"/>
      <c r="I167" s="24"/>
      <c r="J167" s="24"/>
    </row>
    <row r="168" spans="3:10" x14ac:dyDescent="0.2">
      <c r="C168" s="24"/>
      <c r="D168" s="24"/>
      <c r="E168" s="24"/>
      <c r="F168" s="24"/>
      <c r="G168" s="24"/>
      <c r="H168" s="24"/>
      <c r="I168" s="24"/>
      <c r="J168" s="24"/>
    </row>
    <row r="169" spans="3:10" x14ac:dyDescent="0.2">
      <c r="C169" s="24"/>
      <c r="D169" s="24"/>
      <c r="E169" s="24"/>
      <c r="F169" s="24"/>
      <c r="G169" s="24"/>
      <c r="H169" s="24"/>
      <c r="I169" s="24"/>
      <c r="J169" s="24"/>
    </row>
    <row r="170" spans="3:10" x14ac:dyDescent="0.2">
      <c r="C170" s="24"/>
      <c r="D170" s="24"/>
      <c r="E170" s="24"/>
      <c r="F170" s="24"/>
      <c r="G170" s="24"/>
      <c r="H170" s="24"/>
      <c r="I170" s="24"/>
      <c r="J170" s="24"/>
    </row>
    <row r="171" spans="3:10" x14ac:dyDescent="0.2">
      <c r="C171" s="24"/>
      <c r="D171" s="24"/>
      <c r="E171" s="24"/>
      <c r="F171" s="24"/>
      <c r="G171" s="24"/>
      <c r="H171" s="24"/>
      <c r="I171" s="24"/>
      <c r="J171" s="24"/>
    </row>
    <row r="172" spans="3:10" x14ac:dyDescent="0.2">
      <c r="C172" s="24"/>
      <c r="D172" s="24"/>
      <c r="E172" s="24"/>
      <c r="F172" s="24"/>
      <c r="G172" s="24"/>
      <c r="H172" s="24"/>
      <c r="I172" s="24"/>
      <c r="J172" s="24"/>
    </row>
    <row r="173" spans="3:10" x14ac:dyDescent="0.2">
      <c r="C173" s="24"/>
      <c r="D173" s="24"/>
      <c r="E173" s="24"/>
      <c r="F173" s="24"/>
      <c r="G173" s="24"/>
      <c r="H173" s="24"/>
      <c r="I173" s="24"/>
      <c r="J173" s="24"/>
    </row>
    <row r="174" spans="3:10" x14ac:dyDescent="0.2">
      <c r="C174" s="24"/>
      <c r="D174" s="24"/>
      <c r="E174" s="24"/>
      <c r="F174" s="24"/>
      <c r="G174" s="24"/>
      <c r="H174" s="24"/>
      <c r="I174" s="24"/>
      <c r="J174" s="24"/>
    </row>
    <row r="175" spans="3:10" x14ac:dyDescent="0.2">
      <c r="C175" s="24"/>
      <c r="D175" s="24"/>
      <c r="E175" s="24"/>
      <c r="F175" s="24"/>
      <c r="G175" s="24"/>
      <c r="H175" s="24"/>
      <c r="I175" s="24"/>
      <c r="J175" s="24"/>
    </row>
    <row r="176" spans="3:10" x14ac:dyDescent="0.2">
      <c r="C176" s="24"/>
      <c r="D176" s="24"/>
      <c r="E176" s="24"/>
      <c r="F176" s="24"/>
      <c r="G176" s="24"/>
      <c r="H176" s="24"/>
      <c r="I176" s="24"/>
      <c r="J176" s="24"/>
    </row>
    <row r="177" spans="3:10" x14ac:dyDescent="0.2">
      <c r="C177" s="24"/>
      <c r="D177" s="24"/>
      <c r="E177" s="24"/>
      <c r="F177" s="24"/>
      <c r="G177" s="24"/>
      <c r="H177" s="24"/>
      <c r="I177" s="24"/>
      <c r="J177" s="24"/>
    </row>
    <row r="178" spans="3:10" x14ac:dyDescent="0.2">
      <c r="C178" s="24"/>
      <c r="D178" s="24"/>
      <c r="E178" s="24"/>
      <c r="F178" s="24"/>
      <c r="G178" s="24"/>
      <c r="H178" s="24"/>
      <c r="I178" s="24"/>
      <c r="J178" s="24"/>
    </row>
    <row r="179" spans="3:10" x14ac:dyDescent="0.2">
      <c r="C179" s="24"/>
      <c r="D179" s="24"/>
      <c r="E179" s="24"/>
      <c r="F179" s="24"/>
      <c r="G179" s="24"/>
      <c r="H179" s="24"/>
      <c r="I179" s="24"/>
      <c r="J179" s="24"/>
    </row>
    <row r="180" spans="3:10" x14ac:dyDescent="0.2">
      <c r="C180" s="24"/>
      <c r="D180" s="24"/>
      <c r="E180" s="24"/>
      <c r="F180" s="24"/>
      <c r="G180" s="24"/>
      <c r="H180" s="24"/>
      <c r="I180" s="24"/>
      <c r="J180" s="24"/>
    </row>
    <row r="181" spans="3:10" x14ac:dyDescent="0.2">
      <c r="C181" s="24"/>
      <c r="D181" s="24"/>
      <c r="E181" s="24"/>
      <c r="F181" s="24"/>
      <c r="G181" s="24"/>
      <c r="H181" s="24"/>
      <c r="I181" s="24"/>
      <c r="J181" s="24"/>
    </row>
    <row r="182" spans="3:10" x14ac:dyDescent="0.2">
      <c r="C182" s="24"/>
      <c r="D182" s="24"/>
      <c r="E182" s="24"/>
      <c r="F182" s="24"/>
      <c r="G182" s="24"/>
      <c r="H182" s="24"/>
      <c r="I182" s="24"/>
      <c r="J182" s="24"/>
    </row>
    <row r="183" spans="3:10" x14ac:dyDescent="0.2">
      <c r="C183" s="24"/>
      <c r="D183" s="24"/>
      <c r="E183" s="24"/>
      <c r="F183" s="24"/>
      <c r="G183" s="24"/>
      <c r="H183" s="24"/>
      <c r="I183" s="24"/>
      <c r="J183" s="24"/>
    </row>
    <row r="184" spans="3:10" x14ac:dyDescent="0.2">
      <c r="C184" s="24"/>
      <c r="D184" s="24"/>
      <c r="E184" s="24"/>
      <c r="F184" s="24"/>
      <c r="G184" s="24"/>
      <c r="H184" s="24"/>
      <c r="I184" s="24"/>
      <c r="J184" s="24"/>
    </row>
    <row r="185" spans="3:10" x14ac:dyDescent="0.2">
      <c r="C185" s="24"/>
      <c r="D185" s="24"/>
      <c r="E185" s="24"/>
      <c r="F185" s="24"/>
      <c r="G185" s="24"/>
      <c r="H185" s="24"/>
      <c r="I185" s="24"/>
      <c r="J185" s="24"/>
    </row>
    <row r="186" spans="3:10" x14ac:dyDescent="0.2">
      <c r="C186" s="24"/>
      <c r="D186" s="24"/>
      <c r="E186" s="24"/>
      <c r="F186" s="24"/>
      <c r="G186" s="24"/>
      <c r="H186" s="24"/>
      <c r="I186" s="24"/>
      <c r="J186" s="24"/>
    </row>
    <row r="187" spans="3:10" x14ac:dyDescent="0.2">
      <c r="C187" s="24"/>
      <c r="D187" s="24"/>
      <c r="E187" s="24"/>
      <c r="F187" s="24"/>
      <c r="G187" s="24"/>
      <c r="H187" s="24"/>
      <c r="I187" s="24"/>
      <c r="J187" s="24"/>
    </row>
    <row r="188" spans="3:10" x14ac:dyDescent="0.2">
      <c r="C188" s="24"/>
      <c r="D188" s="24"/>
      <c r="E188" s="24"/>
      <c r="F188" s="24"/>
      <c r="G188" s="24"/>
      <c r="H188" s="24"/>
      <c r="I188" s="24"/>
      <c r="J188" s="24"/>
    </row>
    <row r="189" spans="3:10" x14ac:dyDescent="0.2">
      <c r="C189" s="24"/>
      <c r="D189" s="24"/>
      <c r="E189" s="24"/>
      <c r="F189" s="24"/>
      <c r="G189" s="24"/>
      <c r="H189" s="24"/>
      <c r="I189" s="24"/>
      <c r="J189" s="24"/>
    </row>
    <row r="190" spans="3:10" x14ac:dyDescent="0.2">
      <c r="C190" s="24"/>
      <c r="D190" s="24"/>
      <c r="E190" s="24"/>
      <c r="F190" s="24"/>
      <c r="G190" s="24"/>
      <c r="H190" s="24"/>
      <c r="I190" s="24"/>
      <c r="J190" s="24"/>
    </row>
    <row r="191" spans="3:10" x14ac:dyDescent="0.2">
      <c r="C191" s="24"/>
      <c r="D191" s="24"/>
      <c r="E191" s="24"/>
      <c r="F191" s="24"/>
      <c r="G191" s="24"/>
      <c r="H191" s="24"/>
      <c r="I191" s="24"/>
      <c r="J191" s="24"/>
    </row>
    <row r="192" spans="3:10" x14ac:dyDescent="0.2">
      <c r="C192" s="24"/>
      <c r="D192" s="24"/>
      <c r="E192" s="24"/>
      <c r="F192" s="24"/>
      <c r="G192" s="24"/>
      <c r="H192" s="24"/>
      <c r="I192" s="24"/>
      <c r="J192" s="24"/>
    </row>
    <row r="193" spans="3:10" x14ac:dyDescent="0.2">
      <c r="C193" s="24"/>
      <c r="D193" s="24"/>
      <c r="E193" s="24"/>
      <c r="F193" s="24"/>
      <c r="G193" s="24"/>
      <c r="H193" s="24"/>
      <c r="I193" s="24"/>
      <c r="J193" s="24"/>
    </row>
    <row r="194" spans="3:10" x14ac:dyDescent="0.2">
      <c r="C194" s="24"/>
      <c r="D194" s="24"/>
      <c r="E194" s="24"/>
      <c r="F194" s="24"/>
      <c r="G194" s="24"/>
      <c r="H194" s="24"/>
      <c r="I194" s="24"/>
      <c r="J194" s="24"/>
    </row>
    <row r="195" spans="3:10" x14ac:dyDescent="0.2">
      <c r="C195" s="24"/>
      <c r="D195" s="24"/>
      <c r="E195" s="24"/>
      <c r="F195" s="24"/>
      <c r="G195" s="24"/>
      <c r="H195" s="24"/>
      <c r="I195" s="24"/>
      <c r="J195" s="24"/>
    </row>
    <row r="196" spans="3:10" x14ac:dyDescent="0.2">
      <c r="C196" s="24"/>
      <c r="D196" s="24"/>
      <c r="E196" s="24"/>
      <c r="F196" s="24"/>
      <c r="G196" s="24"/>
      <c r="H196" s="24"/>
      <c r="I196" s="24"/>
      <c r="J196" s="24"/>
    </row>
    <row r="197" spans="3:10" x14ac:dyDescent="0.2">
      <c r="C197" s="24"/>
      <c r="D197" s="24"/>
      <c r="E197" s="24"/>
      <c r="F197" s="24"/>
      <c r="G197" s="24"/>
      <c r="H197" s="24"/>
      <c r="I197" s="24"/>
      <c r="J197" s="24"/>
    </row>
    <row r="198" spans="3:10" x14ac:dyDescent="0.2">
      <c r="C198" s="24"/>
      <c r="D198" s="24"/>
      <c r="E198" s="24"/>
      <c r="F198" s="24"/>
      <c r="G198" s="24"/>
      <c r="H198" s="24"/>
      <c r="I198" s="24"/>
      <c r="J198" s="24"/>
    </row>
    <row r="199" spans="3:10" x14ac:dyDescent="0.2">
      <c r="C199" s="24"/>
      <c r="D199" s="24"/>
      <c r="E199" s="24"/>
      <c r="F199" s="24"/>
      <c r="G199" s="24"/>
      <c r="H199" s="24"/>
      <c r="I199" s="24"/>
      <c r="J199" s="24"/>
    </row>
    <row r="200" spans="3:10" x14ac:dyDescent="0.2">
      <c r="C200" s="24"/>
      <c r="D200" s="24"/>
      <c r="E200" s="24"/>
      <c r="F200" s="24"/>
      <c r="G200" s="24"/>
      <c r="H200" s="24"/>
      <c r="I200" s="24"/>
      <c r="J200" s="24"/>
    </row>
    <row r="201" spans="3:10" x14ac:dyDescent="0.2">
      <c r="C201" s="24"/>
      <c r="D201" s="24"/>
      <c r="E201" s="24"/>
      <c r="F201" s="24"/>
      <c r="G201" s="24"/>
      <c r="H201" s="24"/>
      <c r="I201" s="24"/>
      <c r="J201" s="24"/>
    </row>
    <row r="202" spans="3:10" x14ac:dyDescent="0.2">
      <c r="C202" s="24"/>
      <c r="D202" s="24"/>
      <c r="E202" s="24"/>
      <c r="F202" s="24"/>
      <c r="G202" s="24"/>
      <c r="H202" s="24"/>
      <c r="I202" s="24"/>
      <c r="J202" s="24"/>
    </row>
    <row r="203" spans="3:10" x14ac:dyDescent="0.2">
      <c r="C203" s="24"/>
      <c r="D203" s="24"/>
      <c r="E203" s="24"/>
      <c r="F203" s="24"/>
      <c r="G203" s="24"/>
      <c r="H203" s="24"/>
      <c r="I203" s="24"/>
      <c r="J203" s="24"/>
    </row>
    <row r="204" spans="3:10" x14ac:dyDescent="0.2">
      <c r="C204" s="24"/>
      <c r="D204" s="24"/>
      <c r="E204" s="24"/>
      <c r="F204" s="24"/>
      <c r="G204" s="24"/>
      <c r="H204" s="24"/>
      <c r="I204" s="24"/>
      <c r="J204" s="24"/>
    </row>
    <row r="205" spans="3:10" x14ac:dyDescent="0.2">
      <c r="C205" s="24"/>
      <c r="D205" s="24"/>
      <c r="E205" s="24"/>
      <c r="F205" s="24"/>
      <c r="G205" s="24"/>
      <c r="H205" s="24"/>
      <c r="I205" s="24"/>
      <c r="J205" s="24"/>
    </row>
    <row r="206" spans="3:10" x14ac:dyDescent="0.2">
      <c r="C206" s="24"/>
      <c r="D206" s="24"/>
      <c r="E206" s="24"/>
      <c r="F206" s="24"/>
      <c r="G206" s="24"/>
      <c r="H206" s="24"/>
      <c r="I206" s="24"/>
      <c r="J206" s="24"/>
    </row>
    <row r="207" spans="3:10" x14ac:dyDescent="0.2">
      <c r="C207" s="24"/>
      <c r="D207" s="24"/>
      <c r="E207" s="24"/>
      <c r="F207" s="24"/>
      <c r="G207" s="24"/>
      <c r="H207" s="24"/>
      <c r="I207" s="24"/>
      <c r="J207" s="24"/>
    </row>
    <row r="208" spans="3:10" x14ac:dyDescent="0.2">
      <c r="C208" s="24"/>
      <c r="D208" s="24"/>
      <c r="E208" s="24"/>
      <c r="F208" s="24"/>
      <c r="G208" s="24"/>
      <c r="H208" s="24"/>
      <c r="I208" s="24"/>
      <c r="J208" s="24"/>
    </row>
    <row r="209" spans="3:10" x14ac:dyDescent="0.2">
      <c r="C209" s="24"/>
      <c r="D209" s="24"/>
      <c r="E209" s="24"/>
      <c r="F209" s="24"/>
      <c r="G209" s="24"/>
      <c r="H209" s="24"/>
      <c r="I209" s="24"/>
      <c r="J209" s="24"/>
    </row>
    <row r="210" spans="3:10" x14ac:dyDescent="0.2">
      <c r="C210" s="24"/>
      <c r="D210" s="24"/>
      <c r="E210" s="24"/>
      <c r="F210" s="24"/>
      <c r="G210" s="24"/>
      <c r="H210" s="24"/>
      <c r="I210" s="24"/>
      <c r="J210" s="24"/>
    </row>
    <row r="211" spans="3:10" x14ac:dyDescent="0.2">
      <c r="C211" s="24"/>
      <c r="D211" s="24"/>
      <c r="E211" s="24"/>
      <c r="F211" s="24"/>
      <c r="G211" s="24"/>
      <c r="H211" s="24"/>
      <c r="I211" s="24"/>
      <c r="J211" s="24"/>
    </row>
    <row r="212" spans="3:10" x14ac:dyDescent="0.2">
      <c r="C212" s="24"/>
      <c r="D212" s="24"/>
      <c r="E212" s="24"/>
      <c r="F212" s="24"/>
      <c r="G212" s="24"/>
      <c r="H212" s="24"/>
      <c r="I212" s="24"/>
      <c r="J212" s="24"/>
    </row>
    <row r="213" spans="3:10" x14ac:dyDescent="0.2">
      <c r="C213" s="24"/>
      <c r="D213" s="24"/>
      <c r="E213" s="24"/>
      <c r="F213" s="24"/>
      <c r="G213" s="24"/>
      <c r="H213" s="24"/>
      <c r="I213" s="24"/>
      <c r="J213" s="24"/>
    </row>
    <row r="214" spans="3:10" x14ac:dyDescent="0.2">
      <c r="C214" s="24"/>
      <c r="D214" s="24"/>
      <c r="E214" s="24"/>
      <c r="F214" s="24"/>
      <c r="G214" s="24"/>
      <c r="H214" s="24"/>
      <c r="I214" s="24"/>
      <c r="J214" s="24"/>
    </row>
    <row r="215" spans="3:10" x14ac:dyDescent="0.2">
      <c r="C215" s="24"/>
      <c r="D215" s="24"/>
      <c r="E215" s="24"/>
      <c r="F215" s="24"/>
      <c r="G215" s="24"/>
      <c r="H215" s="24"/>
      <c r="I215" s="24"/>
      <c r="J215" s="24"/>
    </row>
    <row r="216" spans="3:10" x14ac:dyDescent="0.2">
      <c r="C216" s="24"/>
      <c r="D216" s="24"/>
      <c r="E216" s="24"/>
      <c r="F216" s="24"/>
      <c r="G216" s="24"/>
      <c r="H216" s="24"/>
      <c r="I216" s="24"/>
      <c r="J216" s="24"/>
    </row>
    <row r="217" spans="3:10" x14ac:dyDescent="0.2">
      <c r="C217" s="24"/>
      <c r="D217" s="24"/>
      <c r="E217" s="24"/>
      <c r="F217" s="24"/>
      <c r="G217" s="24"/>
      <c r="H217" s="24"/>
      <c r="I217" s="24"/>
      <c r="J217" s="24"/>
    </row>
    <row r="218" spans="3:10" x14ac:dyDescent="0.2">
      <c r="C218" s="24"/>
      <c r="D218" s="24"/>
      <c r="E218" s="24"/>
      <c r="F218" s="24"/>
      <c r="G218" s="24"/>
      <c r="H218" s="24"/>
      <c r="I218" s="24"/>
      <c r="J218" s="24"/>
    </row>
    <row r="219" spans="3:10" x14ac:dyDescent="0.2">
      <c r="C219" s="24"/>
      <c r="D219" s="24"/>
      <c r="E219" s="24"/>
      <c r="F219" s="24"/>
      <c r="G219" s="24"/>
      <c r="H219" s="24"/>
      <c r="I219" s="24"/>
      <c r="J219" s="24"/>
    </row>
    <row r="220" spans="3:10" x14ac:dyDescent="0.2">
      <c r="C220" s="24"/>
      <c r="D220" s="24"/>
      <c r="E220" s="24"/>
      <c r="F220" s="24"/>
      <c r="G220" s="24"/>
      <c r="H220" s="24"/>
      <c r="I220" s="24"/>
      <c r="J220" s="24"/>
    </row>
    <row r="221" spans="3:10" x14ac:dyDescent="0.2">
      <c r="C221" s="24"/>
      <c r="D221" s="24"/>
      <c r="E221" s="24"/>
      <c r="F221" s="24"/>
      <c r="G221" s="24"/>
      <c r="H221" s="24"/>
      <c r="I221" s="24"/>
      <c r="J221" s="24"/>
    </row>
    <row r="222" spans="3:10" x14ac:dyDescent="0.2">
      <c r="C222" s="24"/>
      <c r="D222" s="24"/>
      <c r="E222" s="24"/>
      <c r="F222" s="24"/>
      <c r="G222" s="24"/>
      <c r="H222" s="24"/>
      <c r="I222" s="24"/>
      <c r="J222" s="24"/>
    </row>
    <row r="223" spans="3:10" x14ac:dyDescent="0.2">
      <c r="C223" s="24"/>
      <c r="D223" s="24"/>
      <c r="E223" s="24"/>
      <c r="F223" s="24"/>
      <c r="G223" s="24"/>
      <c r="H223" s="24"/>
      <c r="I223" s="24"/>
      <c r="J223" s="24"/>
    </row>
    <row r="224" spans="3:10" x14ac:dyDescent="0.2">
      <c r="C224" s="24"/>
      <c r="D224" s="24"/>
      <c r="E224" s="24"/>
      <c r="F224" s="24"/>
      <c r="G224" s="24"/>
      <c r="H224" s="24"/>
      <c r="I224" s="24"/>
      <c r="J224" s="24"/>
    </row>
    <row r="225" spans="3:10" x14ac:dyDescent="0.2">
      <c r="C225" s="24"/>
      <c r="D225" s="24"/>
      <c r="E225" s="24"/>
      <c r="F225" s="24"/>
      <c r="G225" s="24"/>
      <c r="H225" s="24"/>
      <c r="I225" s="24"/>
      <c r="J225" s="24"/>
    </row>
    <row r="226" spans="3:10" x14ac:dyDescent="0.2">
      <c r="C226" s="24"/>
      <c r="D226" s="24"/>
      <c r="E226" s="24"/>
      <c r="F226" s="24"/>
      <c r="G226" s="24"/>
      <c r="H226" s="24"/>
      <c r="I226" s="24"/>
      <c r="J226" s="24"/>
    </row>
    <row r="227" spans="3:10" x14ac:dyDescent="0.2">
      <c r="C227" s="24"/>
      <c r="D227" s="24"/>
      <c r="E227" s="24"/>
      <c r="F227" s="24"/>
      <c r="G227" s="24"/>
      <c r="H227" s="24"/>
      <c r="I227" s="24"/>
      <c r="J227" s="24"/>
    </row>
    <row r="228" spans="3:10" x14ac:dyDescent="0.2">
      <c r="C228" s="24"/>
      <c r="D228" s="24"/>
      <c r="E228" s="24"/>
      <c r="F228" s="24"/>
      <c r="G228" s="24"/>
      <c r="H228" s="24"/>
      <c r="I228" s="24"/>
      <c r="J228" s="24"/>
    </row>
    <row r="229" spans="3:10" x14ac:dyDescent="0.2">
      <c r="C229" s="24"/>
      <c r="D229" s="24"/>
      <c r="E229" s="24"/>
      <c r="F229" s="24"/>
      <c r="G229" s="24"/>
      <c r="H229" s="24"/>
      <c r="I229" s="24"/>
      <c r="J229" s="24"/>
    </row>
    <row r="230" spans="3:10" x14ac:dyDescent="0.2">
      <c r="C230" s="24"/>
      <c r="D230" s="24"/>
      <c r="E230" s="24"/>
      <c r="F230" s="24"/>
      <c r="G230" s="24"/>
      <c r="H230" s="24"/>
      <c r="I230" s="24"/>
      <c r="J230" s="24"/>
    </row>
    <row r="231" spans="3:10" x14ac:dyDescent="0.2">
      <c r="C231" s="24"/>
      <c r="D231" s="24"/>
      <c r="E231" s="24"/>
      <c r="F231" s="24"/>
      <c r="G231" s="24"/>
      <c r="H231" s="24"/>
      <c r="I231" s="24"/>
      <c r="J231" s="24"/>
    </row>
    <row r="232" spans="3:10" x14ac:dyDescent="0.2">
      <c r="C232" s="24"/>
      <c r="D232" s="24"/>
      <c r="E232" s="24"/>
      <c r="F232" s="24"/>
      <c r="G232" s="24"/>
      <c r="H232" s="24"/>
      <c r="I232" s="24"/>
      <c r="J232" s="24"/>
    </row>
    <row r="233" spans="3:10" x14ac:dyDescent="0.2">
      <c r="C233" s="24"/>
      <c r="D233" s="24"/>
      <c r="E233" s="24"/>
      <c r="F233" s="24"/>
      <c r="G233" s="24"/>
      <c r="H233" s="24"/>
      <c r="I233" s="24"/>
      <c r="J233" s="24"/>
    </row>
    <row r="234" spans="3:10" x14ac:dyDescent="0.2">
      <c r="C234" s="24"/>
      <c r="D234" s="24"/>
      <c r="E234" s="24"/>
      <c r="F234" s="24"/>
      <c r="G234" s="24"/>
      <c r="H234" s="24"/>
      <c r="I234" s="24"/>
      <c r="J234" s="24"/>
    </row>
    <row r="235" spans="3:10" x14ac:dyDescent="0.2">
      <c r="C235" s="24"/>
      <c r="D235" s="24"/>
      <c r="E235" s="24"/>
      <c r="F235" s="24"/>
      <c r="G235" s="24"/>
      <c r="H235" s="24"/>
      <c r="I235" s="24"/>
      <c r="J235" s="24"/>
    </row>
    <row r="236" spans="3:10" x14ac:dyDescent="0.2">
      <c r="C236" s="24"/>
      <c r="D236" s="24"/>
      <c r="E236" s="24"/>
      <c r="F236" s="24"/>
      <c r="G236" s="24"/>
      <c r="H236" s="24"/>
      <c r="I236" s="24"/>
      <c r="J236" s="24"/>
    </row>
    <row r="237" spans="3:10" x14ac:dyDescent="0.2">
      <c r="C237" s="24"/>
      <c r="D237" s="24"/>
      <c r="E237" s="24"/>
      <c r="F237" s="24"/>
      <c r="G237" s="24"/>
      <c r="H237" s="24"/>
      <c r="I237" s="24"/>
      <c r="J237" s="24"/>
    </row>
    <row r="238" spans="3:10" x14ac:dyDescent="0.2">
      <c r="C238" s="24"/>
      <c r="D238" s="24"/>
      <c r="E238" s="24"/>
      <c r="F238" s="24"/>
      <c r="G238" s="24"/>
      <c r="H238" s="24"/>
      <c r="I238" s="24"/>
      <c r="J238" s="24"/>
    </row>
    <row r="239" spans="3:10" x14ac:dyDescent="0.2">
      <c r="C239" s="24"/>
      <c r="D239" s="24"/>
      <c r="E239" s="24"/>
      <c r="F239" s="24"/>
      <c r="G239" s="24"/>
      <c r="H239" s="24"/>
      <c r="I239" s="24"/>
      <c r="J239" s="24"/>
    </row>
    <row r="240" spans="3:10" x14ac:dyDescent="0.2">
      <c r="C240" s="24"/>
      <c r="D240" s="24"/>
      <c r="E240" s="24"/>
      <c r="F240" s="24"/>
      <c r="G240" s="24"/>
      <c r="H240" s="24"/>
      <c r="I240" s="24"/>
      <c r="J240" s="24"/>
    </row>
    <row r="241" spans="3:10" x14ac:dyDescent="0.2">
      <c r="C241" s="24"/>
      <c r="D241" s="24"/>
      <c r="E241" s="24"/>
      <c r="F241" s="24"/>
      <c r="G241" s="24"/>
      <c r="H241" s="24"/>
      <c r="I241" s="24"/>
      <c r="J241" s="24"/>
    </row>
    <row r="242" spans="3:10" x14ac:dyDescent="0.2">
      <c r="C242" s="24"/>
      <c r="D242" s="24"/>
      <c r="E242" s="24"/>
      <c r="F242" s="24"/>
      <c r="G242" s="24"/>
      <c r="H242" s="24"/>
      <c r="I242" s="24"/>
      <c r="J242" s="24"/>
    </row>
    <row r="243" spans="3:10" x14ac:dyDescent="0.2">
      <c r="C243" s="24"/>
      <c r="D243" s="24"/>
      <c r="E243" s="24"/>
      <c r="F243" s="24"/>
      <c r="G243" s="24"/>
      <c r="H243" s="24"/>
      <c r="I243" s="24"/>
      <c r="J243" s="24"/>
    </row>
    <row r="244" spans="3:10" x14ac:dyDescent="0.2">
      <c r="C244" s="24"/>
      <c r="D244" s="24"/>
      <c r="E244" s="24"/>
      <c r="F244" s="24"/>
      <c r="G244" s="24"/>
      <c r="H244" s="24"/>
      <c r="I244" s="24"/>
      <c r="J244" s="24"/>
    </row>
  </sheetData>
  <autoFilter ref="A2:K129" xr:uid="{01F5FA9D-9DCD-0A4F-80FA-C6BBA291FAA7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51EB1-8354-CB4A-B691-0310AFF32789}">
  <dimension ref="A1:H55"/>
  <sheetViews>
    <sheetView showGridLines="0" workbookViewId="0">
      <selection activeCell="B3" sqref="B3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semanal'!$B12,'Resumen semanal'!$AM$3:$AU$1001,2,0)/100*'Resumen semanal'!$C12),0)</f>
        <v>13.188405797101449</v>
      </c>
      <c r="C3" s="17">
        <f>IFERROR((VLOOKUP('Resumen semanal'!$B12,'Resumen semanal'!$AM$3:$AU$1001,3,0)/100*'Resumen semanal'!$C12),0)</f>
        <v>6.2173913043478262</v>
      </c>
      <c r="D3" s="17">
        <f>IFERROR((VLOOKUP('Resumen semanal'!$B12,'Resumen semanal'!$AM$3:$AU$1001,7,0)/100*'Resumen semanal'!$C12),0)</f>
        <v>9.9855072463768106</v>
      </c>
      <c r="E3" s="18">
        <f>IFERROR((VLOOKUP('Resumen semanal'!$B12,'Resumen semanal'!$AM$3:$AU$1001,9,0)/100*'Resumen semanal'!$C12),0)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semanal'!$B13,'Resumen semanal'!$AM$3:$AU$1001,2,0)/100*'Resumen semanal'!$C13),0)</f>
        <v>10.6</v>
      </c>
      <c r="C4" s="17">
        <f>IFERROR((VLOOKUP('Resumen semanal'!$B13,'Resumen semanal'!$AM$3:$AU$1001,3,0)/100*'Resumen semanal'!$C13),0)</f>
        <v>12.6</v>
      </c>
      <c r="D4" s="17">
        <f>IFERROR((VLOOKUP('Resumen semanal'!$B13,'Resumen semanal'!$AM$3:$AU$1001,7,0)/100*'Resumen semanal'!$C13),0)</f>
        <v>1.1000000000000001</v>
      </c>
      <c r="E4" s="18">
        <f>IFERROR((VLOOKUP('Resumen semanal'!$B13,'Resumen semanal'!$AM$3:$AU$1001,9,0)/100*'Resumen semanal'!$C13),0)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semanal'!$B14,'Resumen semanal'!$AM$3:$AU$1001,2,0)/100*'Resumen semanal'!$C14),0)</f>
        <v>4.0500000000000007</v>
      </c>
      <c r="C5" s="17">
        <f>IFERROR((VLOOKUP('Resumen semanal'!$B14,'Resumen semanal'!$AM$3:$AU$1001,3,0)/100*'Resumen semanal'!$C14),0)</f>
        <v>0.04</v>
      </c>
      <c r="D5" s="17">
        <f>IFERROR((VLOOKUP('Resumen semanal'!$B14,'Resumen semanal'!$AM$3:$AU$1001,7,0)/100*'Resumen semanal'!$C14),0)</f>
        <v>5.0000000000000001E-3</v>
      </c>
      <c r="E5" s="18">
        <f>IFERROR((VLOOKUP('Resumen semanal'!$B14,'Resumen semanal'!$AM$3:$AU$1001,9,0)/100*'Resumen semanal'!$C14),0)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semanal'!$B15,'Resumen semanal'!$AM$3:$AU$1001,2,0)/100*'Resumen semanal'!$C15),0)</f>
        <v>3.3774834437086092</v>
      </c>
      <c r="C6" s="17">
        <f>IFERROR((VLOOKUP('Resumen semanal'!$B15,'Resumen semanal'!$AM$3:$AU$1001,3,0)/100*'Resumen semanal'!$C15),0)</f>
        <v>1.788079470198676</v>
      </c>
      <c r="D6" s="17">
        <f>IFERROR((VLOOKUP('Resumen semanal'!$B15,'Resumen semanal'!$AM$3:$AU$1001,7,0)/100*'Resumen semanal'!$C15),0)</f>
        <v>5.3642384105960268</v>
      </c>
      <c r="E6" s="18">
        <f>IFERROR((VLOOKUP('Resumen semanal'!$B15,'Resumen semanal'!$AM$3:$AU$1001,9,0)/100*'Resumen semanal'!$C15),0)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semanal'!$B16,'Resumen semanal'!$AM$3:$AU$1001,2,0)/100*'Resumen semanal'!$C16),0)</f>
        <v>15.135135135135133</v>
      </c>
      <c r="C7" s="17">
        <f>IFERROR((VLOOKUP('Resumen semanal'!$B16,'Resumen semanal'!$AM$3:$AU$1001,3,0)/100*'Resumen semanal'!$C16),0)</f>
        <v>5.2972972972972965</v>
      </c>
      <c r="D7" s="17">
        <f>IFERROR((VLOOKUP('Resumen semanal'!$B16,'Resumen semanal'!$AM$3:$AU$1001,7,0)/100*'Resumen semanal'!$C16),0)</f>
        <v>7.1891891891891895</v>
      </c>
      <c r="E7" s="18">
        <f>IFERROR((VLOOKUP('Resumen semanal'!$B16,'Resumen semanal'!$AM$3:$AU$1001,9,0)/100*'Resumen semanal'!$C16),0)</f>
        <v>189.18918918918919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semanal'!$B17,'Resumen semanal'!$AM$3:$AU$1001,2,0)/100*'Resumen semanal'!$C17),0)</f>
        <v>0</v>
      </c>
      <c r="C8" s="17">
        <f>IFERROR((VLOOKUP('Resumen semanal'!$B17,'Resumen semanal'!$AM$3:$AU$1001,3,0)/100*'Resumen semanal'!$C17),0)</f>
        <v>0</v>
      </c>
      <c r="D8" s="17">
        <f>IFERROR((VLOOKUP('Resumen semanal'!$B17,'Resumen semanal'!$AM$3:$AU$1001,7,0)/100*'Resumen semanal'!$C17),0)</f>
        <v>0</v>
      </c>
      <c r="E8" s="18">
        <f>IFERROR((VLOOKUP('Resumen semanal'!$B17,'Resumen semanal'!$AM$3:$AU$1001,9,0)/100*'Resumen semanal'!$C17),0)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semanal'!$B18,'Resumen semanal'!$AM$3:$AU$1001,2,0)/100*'Resumen semanal'!$C18),0)</f>
        <v>0</v>
      </c>
      <c r="C9" s="17">
        <f>IFERROR((VLOOKUP('Resumen semanal'!$B18,'Resumen semanal'!$AM$3:$AU$1001,3,0)/100*'Resumen semanal'!$C18),0)</f>
        <v>0</v>
      </c>
      <c r="D9" s="17">
        <f>IFERROR((VLOOKUP('Resumen semanal'!$B18,'Resumen semanal'!$AM$3:$AU$1001,7,0)/100*'Resumen semanal'!$C18),0)</f>
        <v>0</v>
      </c>
      <c r="E9" s="18">
        <f>IFERROR((VLOOKUP('Resumen semanal'!$B18,'Resumen semanal'!$AM$3:$AU$1001,9,0)/100*'Resumen semanal'!$C18),0)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semanal'!$B19,'Resumen semanal'!$AM$3:$AU$1001,2,0)/100*'Resumen semanal'!$C19),0)</f>
        <v>0</v>
      </c>
      <c r="C10" s="17">
        <f>IFERROR((VLOOKUP('Resumen semanal'!$B19,'Resumen semanal'!$AM$3:$AU$1001,3,0)/100*'Resumen semanal'!$C19),0)</f>
        <v>0</v>
      </c>
      <c r="D10" s="17">
        <f>IFERROR((VLOOKUP('Resumen semanal'!$B19,'Resumen semanal'!$AM$3:$AU$1001,7,0)/100*'Resumen semanal'!$C19),0)</f>
        <v>0</v>
      </c>
      <c r="E10" s="18">
        <f>IFERROR((VLOOKUP('Resumen semanal'!$B19,'Resumen semanal'!$AM$3:$AU$1001,9,0)/100*'Resumen semanal'!$C19),0)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semanal'!$B20,'Resumen semanal'!$AM$3:$AU$1001,2,0)/100*'Resumen semanal'!$C20),0)</f>
        <v>0</v>
      </c>
      <c r="C11" s="17">
        <f>IFERROR((VLOOKUP('Resumen semanal'!$B20,'Resumen semanal'!$AM$3:$AU$1001,3,0)/100*'Resumen semanal'!$C20),0)</f>
        <v>0</v>
      </c>
      <c r="D11" s="17">
        <f>IFERROR((VLOOKUP('Resumen semanal'!$B20,'Resumen semanal'!$AM$3:$AU$1001,7,0)/100*'Resumen semanal'!$C20),0)</f>
        <v>0</v>
      </c>
      <c r="E11" s="18">
        <f>IFERROR((VLOOKUP('Resumen semanal'!$B20,'Resumen semanal'!$AM$3:$AU$1001,9,0)/100*'Resumen semanal'!$C20),0)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semanal'!$B21,'Resumen semanal'!$AM$3:$AU$1001,2,0)/100*'Resumen semanal'!$C21),0)</f>
        <v>0</v>
      </c>
      <c r="C12" s="17">
        <f>IFERROR((VLOOKUP('Resumen semanal'!$B21,'Resumen semanal'!$AM$3:$AU$1001,3,0)/100*'Resumen semanal'!$C21),0)</f>
        <v>0</v>
      </c>
      <c r="D12" s="17">
        <f>IFERROR((VLOOKUP('Resumen semanal'!$B21,'Resumen semanal'!$AM$3:$AU$1001,7,0)/100*'Resumen semanal'!$C21),0)</f>
        <v>0</v>
      </c>
      <c r="E12" s="18">
        <f>IFERROR((VLOOKUP('Resumen semanal'!$B21,'Resumen semanal'!$AM$3:$AU$1001,9,0)/100*'Resumen semanal'!$C21),0)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46.351024375945187</v>
      </c>
      <c r="C13" s="15">
        <f>SUM(C3:C12)</f>
        <v>25.942768071843794</v>
      </c>
      <c r="D13" s="15">
        <f>SUM(D3:D12)</f>
        <v>23.643934846162029</v>
      </c>
      <c r="E13" s="20">
        <f>SUM(E3:E12)</f>
        <v>636.28727441809792</v>
      </c>
      <c r="F13" s="16">
        <f>IFERROR(B13*'Resumen semanal'!N$2/$E13,0)</f>
        <v>0.6556145881826887</v>
      </c>
      <c r="G13" s="16">
        <f>IFERROR(C13*'Resumen semanal'!O$2/$E13,0)</f>
        <v>0.16308839805459988</v>
      </c>
      <c r="H13" s="16">
        <f>IFERROR(D13*'Resumen semanal'!P$2/$E13,0)</f>
        <v>0.14863685506069599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semanal'!$D12,'Resumen semanal'!$AM$3:$AU$1001,2,0)/100*'Resumen semanal'!$E12),0)</f>
        <v>5.4069767441860472</v>
      </c>
      <c r="C17" s="17">
        <f>IFERROR((VLOOKUP('Resumen semanal'!$D12,'Resumen semanal'!$AM$3:$AU$1001,3,0)/100*'Resumen semanal'!$E12),0)</f>
        <v>46.569767441860463</v>
      </c>
      <c r="D17" s="17">
        <f>IFERROR((VLOOKUP('Resumen semanal'!$D12,'Resumen semanal'!$AM$3:$AU$1001,7,0)/100*'Resumen semanal'!$E12),0)</f>
        <v>0</v>
      </c>
      <c r="E17" s="18">
        <f>IFERROR((VLOOKUP('Resumen semanal'!$D12,'Resumen semanal'!$AM$3:$AU$1001,9,0)/100*'Resumen semanal'!$E12),0)</f>
        <v>247.5</v>
      </c>
      <c r="F17" s="19">
        <f>IFERROR(B17*'Resumen semanal'!N$2/$E17,0)</f>
        <v>0.19661733615221991</v>
      </c>
      <c r="G17" s="19">
        <f>IFERROR(C17*'Resumen semanal'!O$2/$E17,0)</f>
        <v>0.7526427061310782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semanal'!$D13,'Resumen semanal'!$AM$3:$AU$1001,2,0)/100*'Resumen semanal'!$E13),0)</f>
        <v>2.2799999999999998</v>
      </c>
      <c r="C18" s="17">
        <f>IFERROR((VLOOKUP('Resumen semanal'!$D13,'Resumen semanal'!$AM$3:$AU$1001,3,0)/100*'Resumen semanal'!$E13),0)</f>
        <v>5.28</v>
      </c>
      <c r="D18" s="17">
        <f>IFERROR((VLOOKUP('Resumen semanal'!$D13,'Resumen semanal'!$AM$3:$AU$1001,7,0)/100*'Resumen semanal'!$E13),0)</f>
        <v>21.84</v>
      </c>
      <c r="E18" s="18">
        <f>IFERROR((VLOOKUP('Resumen semanal'!$D13,'Resumen semanal'!$AM$3:$AU$1001,9,0)/100*'Resumen semanal'!$E13),0)</f>
        <v>144</v>
      </c>
      <c r="F18" s="19">
        <f>IFERROR(B18*'Resumen semanal'!N$2/$E18,0)</f>
        <v>0.14249999999999999</v>
      </c>
      <c r="G18" s="19">
        <f>IFERROR(C18*'Resumen semanal'!O$2/$E18,0)</f>
        <v>0.14666666666666667</v>
      </c>
      <c r="H18" s="19">
        <f>IFERROR(D18*'Resumen semanal'!P$2/$E18,0)</f>
        <v>0.60666666666666669</v>
      </c>
    </row>
    <row r="19" spans="1:8" x14ac:dyDescent="0.2">
      <c r="A19" s="73"/>
      <c r="B19" s="17">
        <f>IFERROR((VLOOKUP('Resumen semanal'!$D14,'Resumen semanal'!$AM$3:$AU$1001,2,0)/100*'Resumen semanal'!$E14),0)</f>
        <v>0.1</v>
      </c>
      <c r="C19" s="17">
        <f>IFERROR((VLOOKUP('Resumen semanal'!$D14,'Resumen semanal'!$AM$3:$AU$1001,3,0)/100*'Resumen semanal'!$E14),0)</f>
        <v>0.75</v>
      </c>
      <c r="D19" s="17">
        <f>IFERROR((VLOOKUP('Resumen semanal'!$D14,'Resumen semanal'!$AM$3:$AU$1001,7,0)/100*'Resumen semanal'!$E14),0)</f>
        <v>1.2093862815884477</v>
      </c>
      <c r="E19" s="18">
        <f>IFERROR((VLOOKUP('Resumen semanal'!$D14,'Resumen semanal'!$AM$3:$AU$1001,9,0)/100*'Resumen semanal'!$E14),0)</f>
        <v>11.5</v>
      </c>
      <c r="F19" s="19">
        <f>IFERROR(B19*'Resumen semanal'!N$2/$E19,0)</f>
        <v>7.8260869565217397E-2</v>
      </c>
      <c r="G19" s="19">
        <f>IFERROR(C19*'Resumen semanal'!O$2/$E19,0)</f>
        <v>0.2608695652173913</v>
      </c>
      <c r="H19" s="19">
        <f>IFERROR(D19*'Resumen semanal'!P$2/$E19,0)</f>
        <v>0.42065609794380793</v>
      </c>
    </row>
    <row r="20" spans="1:8" x14ac:dyDescent="0.2">
      <c r="A20" s="73"/>
      <c r="B20" s="17">
        <f>IFERROR((VLOOKUP('Resumen semanal'!$D15,'Resumen semanal'!$AM$3:$AU$1001,2,0)/100*'Resumen semanal'!$E15),0)</f>
        <v>0.06</v>
      </c>
      <c r="C20" s="17">
        <f>IFERROR((VLOOKUP('Resumen semanal'!$D15,'Resumen semanal'!$AM$3:$AU$1001,3,0)/100*'Resumen semanal'!$E15),0)</f>
        <v>0.72</v>
      </c>
      <c r="D20" s="17">
        <f>IFERROR((VLOOKUP('Resumen semanal'!$D15,'Resumen semanal'!$AM$3:$AU$1001,7,0)/100*'Resumen semanal'!$E15),0)</f>
        <v>0.62999999999999989</v>
      </c>
      <c r="E20" s="18">
        <f>IFERROR((VLOOKUP('Resumen semanal'!$D15,'Resumen semanal'!$AM$3:$AU$1001,9,0)/100*'Resumen semanal'!$E15),0)</f>
        <v>6.6</v>
      </c>
      <c r="F20" s="19">
        <f>IFERROR(B20*'Resumen semanal'!N$2/$E20,0)</f>
        <v>8.1818181818181832E-2</v>
      </c>
      <c r="G20" s="19">
        <f>IFERROR(C20*'Resumen semanal'!O$2/$E20,0)</f>
        <v>0.4363636363636364</v>
      </c>
      <c r="H20" s="19">
        <f>IFERROR(D20*'Resumen semanal'!P$2/$E20,0)</f>
        <v>0.38181818181818178</v>
      </c>
    </row>
    <row r="21" spans="1:8" x14ac:dyDescent="0.2">
      <c r="A21" s="73"/>
      <c r="B21" s="17">
        <f>IFERROR((VLOOKUP('Resumen semanal'!$D16,'Resumen semanal'!$AM$3:$AU$1001,2,0)/100*'Resumen semanal'!$E16),0)</f>
        <v>9</v>
      </c>
      <c r="C21" s="17">
        <f>IFERROR((VLOOKUP('Resumen semanal'!$D16,'Resumen semanal'!$AM$3:$AU$1001,3,0)/100*'Resumen semanal'!$E16),0)</f>
        <v>1.2</v>
      </c>
      <c r="D21" s="17">
        <f>IFERROR((VLOOKUP('Resumen semanal'!$D16,'Resumen semanal'!$AM$3:$AU$1001,7,0)/100*'Resumen semanal'!$E16),0)</f>
        <v>1.0799999999999998</v>
      </c>
      <c r="E21" s="18">
        <f>IFERROR((VLOOKUP('Resumen semanal'!$D16,'Resumen semanal'!$AM$3:$AU$1001,9,0)/100*'Resumen semanal'!$E16),0)</f>
        <v>96</v>
      </c>
      <c r="F21" s="19">
        <f>IFERROR(B21*'Resumen semanal'!N$2/$E21,0)</f>
        <v>0.84375</v>
      </c>
      <c r="G21" s="19">
        <f>IFERROR(C21*'Resumen semanal'!O$2/$E21,0)</f>
        <v>4.9999999999999996E-2</v>
      </c>
      <c r="H21" s="19">
        <f>IFERROR(D21*'Resumen semanal'!P$2/$E21,0)</f>
        <v>4.4999999999999991E-2</v>
      </c>
    </row>
    <row r="22" spans="1:8" x14ac:dyDescent="0.2">
      <c r="A22" s="73"/>
      <c r="B22" s="17">
        <f>IFERROR((VLOOKUP('Resumen semanal'!$D17,'Resumen semanal'!$AM$3:$AU$1001,2,0)/100*'Resumen semanal'!$E17),0)</f>
        <v>5</v>
      </c>
      <c r="C22" s="17">
        <f>IFERROR((VLOOKUP('Resumen semanal'!$D17,'Resumen semanal'!$AM$3:$AU$1001,3,0)/100*'Resumen semanal'!$E17),0)</f>
        <v>0</v>
      </c>
      <c r="D22" s="17">
        <f>IFERROR((VLOOKUP('Resumen semanal'!$D17,'Resumen semanal'!$AM$3:$AU$1001,7,0)/100*'Resumen semanal'!$E17),0)</f>
        <v>0</v>
      </c>
      <c r="E22" s="18">
        <f>IFERROR((VLOOKUP('Resumen semanal'!$D17,'Resumen semanal'!$AM$3:$AU$1001,9,0)/100*'Resumen semanal'!$E17),0)</f>
        <v>45</v>
      </c>
      <c r="F22" s="19">
        <f>IFERROR(B22*'Resumen semanal'!N$2/$E22,0)</f>
        <v>1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semanal'!$D18,'Resumen semanal'!$AM$3:$AU$1001,2,0)/100*'Resumen semanal'!$E18),0)</f>
        <v>0</v>
      </c>
      <c r="C23" s="17">
        <f>IFERROR((VLOOKUP('Resumen semanal'!$D18,'Resumen semanal'!$AM$3:$AU$1001,3,0)/100*'Resumen semanal'!$E18),0)</f>
        <v>0</v>
      </c>
      <c r="D23" s="17">
        <f>IFERROR((VLOOKUP('Resumen semanal'!$D18,'Resumen semanal'!$AM$3:$AU$1001,7,0)/100*'Resumen semanal'!$E18),0)</f>
        <v>0</v>
      </c>
      <c r="E23" s="18">
        <f>IFERROR((VLOOKUP('Resumen semanal'!$D18,'Resumen semanal'!$AM$3:$AU$1001,9,0)/100*'Resumen semanal'!$E18),0)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semanal'!$D19,'Resumen semanal'!$AM$3:$AU$1001,2,0)/100*'Resumen semanal'!$E19),0)</f>
        <v>0</v>
      </c>
      <c r="C24" s="17">
        <f>IFERROR((VLOOKUP('Resumen semanal'!$D19,'Resumen semanal'!$AM$3:$AU$1001,3,0)/100*'Resumen semanal'!$E19),0)</f>
        <v>0</v>
      </c>
      <c r="D24" s="17">
        <f>IFERROR((VLOOKUP('Resumen semanal'!$D19,'Resumen semanal'!$AM$3:$AU$1001,7,0)/100*'Resumen semanal'!$E19),0)</f>
        <v>0</v>
      </c>
      <c r="E24" s="18">
        <f>IFERROR((VLOOKUP('Resumen semanal'!$D19,'Resumen semanal'!$AM$3:$AU$1001,9,0)/100*'Resumen semanal'!$E19),0)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semanal'!$D20,'Resumen semanal'!$AM$3:$AU$1001,2,0)/100*'Resumen semanal'!$E20),0)</f>
        <v>0</v>
      </c>
      <c r="C25" s="17">
        <f>IFERROR((VLOOKUP('Resumen semanal'!$D20,'Resumen semanal'!$AM$3:$AU$1001,3,0)/100*'Resumen semanal'!$E20),0)</f>
        <v>0</v>
      </c>
      <c r="D25" s="17">
        <f>IFERROR((VLOOKUP('Resumen semanal'!$D20,'Resumen semanal'!$AM$3:$AU$1001,7,0)/100*'Resumen semanal'!$E20),0)</f>
        <v>0</v>
      </c>
      <c r="E25" s="18">
        <f>IFERROR((VLOOKUP('Resumen semanal'!$D20,'Resumen semanal'!$AM$3:$AU$1001,9,0)/100*'Resumen semanal'!$E20),0)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semanal'!$D21,'Resumen semanal'!$AM$3:$AU$1001,2,0)/100*'Resumen semanal'!$E21),0)</f>
        <v>0</v>
      </c>
      <c r="C26" s="17">
        <f>IFERROR((VLOOKUP('Resumen semanal'!$D21,'Resumen semanal'!$AM$3:$AU$1001,3,0)/100*'Resumen semanal'!$E21),0)</f>
        <v>0</v>
      </c>
      <c r="D26" s="17">
        <f>IFERROR((VLOOKUP('Resumen semanal'!$D21,'Resumen semanal'!$AM$3:$AU$1001,7,0)/100*'Resumen semanal'!$E21),0)</f>
        <v>0</v>
      </c>
      <c r="E26" s="18">
        <f>IFERROR((VLOOKUP('Resumen semanal'!$D21,'Resumen semanal'!$AM$3:$AU$1001,9,0)/100*'Resumen semanal'!$E21),0)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21.846976744186048</v>
      </c>
      <c r="C27" s="15">
        <f>SUM(C17:C26)</f>
        <v>54.519767441860466</v>
      </c>
      <c r="D27" s="15">
        <f>SUM(D17:D26)</f>
        <v>24.759386281588444</v>
      </c>
      <c r="E27" s="20">
        <f>SUM(E17:E26)</f>
        <v>550.6</v>
      </c>
      <c r="F27" s="16">
        <f>IFERROR(B27*'Resumen semanal'!N$2/$E27,0)</f>
        <v>0.35710641245491176</v>
      </c>
      <c r="G27" s="16">
        <f>IFERROR(C27*'Resumen semanal'!O$2/$E27,0)</f>
        <v>0.39607531741271679</v>
      </c>
      <c r="H27" s="16">
        <f>IFERROR(D27*'Resumen semanal'!P$2/$E27,0)</f>
        <v>0.17987203982265487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semanal'!$F12,'Resumen semanal'!$AM$3:$AU$1001,2,0)/100*'Resumen semanal'!$G12),0)</f>
        <v>3.6046511627906979</v>
      </c>
      <c r="C31" s="17">
        <f>IFERROR((VLOOKUP('Resumen semanal'!$F12,'Resumen semanal'!$AM$3:$AU$1001,3,0)/100*'Resumen semanal'!$G12),0)</f>
        <v>31.046511627906977</v>
      </c>
      <c r="D31" s="17">
        <f>IFERROR((VLOOKUP('Resumen semanal'!$F12,'Resumen semanal'!$AM$3:$AU$1001,7,0)/100*'Resumen semanal'!$G12),0)</f>
        <v>0</v>
      </c>
      <c r="E31" s="18">
        <f>IFERROR((VLOOKUP('Resumen semanal'!$F12,'Resumen semanal'!$AM$3:$AU$1001,9,0)/100*'Resumen semanal'!$G12),0)</f>
        <v>165</v>
      </c>
      <c r="F31" s="19">
        <f>IFERROR(B31*'Resumen semanal'!N$2/$E31,0)</f>
        <v>0.19661733615221988</v>
      </c>
      <c r="G31" s="19">
        <f>IFERROR(C31*'Resumen semanal'!O$2/$E31,0)</f>
        <v>0.7526427061310782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semanal'!$F13,'Resumen semanal'!$AM$3:$AU$1001,2,0)/100*'Resumen semanal'!$G13),0)</f>
        <v>2.2799999999999998</v>
      </c>
      <c r="C32" s="17">
        <f>IFERROR((VLOOKUP('Resumen semanal'!$F13,'Resumen semanal'!$AM$3:$AU$1001,3,0)/100*'Resumen semanal'!$G13),0)</f>
        <v>5.28</v>
      </c>
      <c r="D32" s="17">
        <f>IFERROR((VLOOKUP('Resumen semanal'!$F13,'Resumen semanal'!$AM$3:$AU$1001,7,0)/100*'Resumen semanal'!$G13),0)</f>
        <v>21.84</v>
      </c>
      <c r="E32" s="18">
        <f>IFERROR((VLOOKUP('Resumen semanal'!$F13,'Resumen semanal'!$AM$3:$AU$1001,9,0)/100*'Resumen semanal'!$G13),0)</f>
        <v>144</v>
      </c>
      <c r="F32" s="19">
        <f>IFERROR(B32*'Resumen semanal'!N$2/$E32,0)</f>
        <v>0.14249999999999999</v>
      </c>
      <c r="G32" s="19">
        <f>IFERROR(C32*'Resumen semanal'!O$2/$E32,0)</f>
        <v>0.14666666666666667</v>
      </c>
      <c r="H32" s="19">
        <f>IFERROR(D32*'Resumen semanal'!P$2/$E32,0)</f>
        <v>0.60666666666666669</v>
      </c>
    </row>
    <row r="33" spans="1:8" x14ac:dyDescent="0.2">
      <c r="A33" s="73"/>
      <c r="B33" s="17">
        <f>IFERROR((VLOOKUP('Resumen semanal'!$F14,'Resumen semanal'!$AM$3:$AU$1001,2,0)/100*'Resumen semanal'!$G14),0)</f>
        <v>0.1</v>
      </c>
      <c r="C33" s="17">
        <f>IFERROR((VLOOKUP('Resumen semanal'!$F14,'Resumen semanal'!$AM$3:$AU$1001,3,0)/100*'Resumen semanal'!$G14),0)</f>
        <v>0.75</v>
      </c>
      <c r="D33" s="17">
        <f>IFERROR((VLOOKUP('Resumen semanal'!$F14,'Resumen semanal'!$AM$3:$AU$1001,7,0)/100*'Resumen semanal'!$G14),0)</f>
        <v>1.2093862815884477</v>
      </c>
      <c r="E33" s="18">
        <f>IFERROR((VLOOKUP('Resumen semanal'!$F14,'Resumen semanal'!$AM$3:$AU$1001,9,0)/100*'Resumen semanal'!$G14),0)</f>
        <v>11.5</v>
      </c>
      <c r="F33" s="19">
        <f>IFERROR(B33*'Resumen semanal'!N$2/$E33,0)</f>
        <v>7.8260869565217397E-2</v>
      </c>
      <c r="G33" s="19">
        <f>IFERROR(C33*'Resumen semanal'!O$2/$E33,0)</f>
        <v>0.2608695652173913</v>
      </c>
      <c r="H33" s="19">
        <f>IFERROR(D33*'Resumen semanal'!P$2/$E33,0)</f>
        <v>0.42065609794380793</v>
      </c>
    </row>
    <row r="34" spans="1:8" x14ac:dyDescent="0.2">
      <c r="A34" s="73"/>
      <c r="B34" s="17">
        <f>IFERROR((VLOOKUP('Resumen semanal'!$F15,'Resumen semanal'!$AM$3:$AU$1001,2,0)/100*'Resumen semanal'!$G15),0)</f>
        <v>0.06</v>
      </c>
      <c r="C34" s="17">
        <f>IFERROR((VLOOKUP('Resumen semanal'!$F15,'Resumen semanal'!$AM$3:$AU$1001,3,0)/100*'Resumen semanal'!$G15),0)</f>
        <v>0.72</v>
      </c>
      <c r="D34" s="17">
        <f>IFERROR((VLOOKUP('Resumen semanal'!$F15,'Resumen semanal'!$AM$3:$AU$1001,7,0)/100*'Resumen semanal'!$G15),0)</f>
        <v>0.62999999999999989</v>
      </c>
      <c r="E34" s="18">
        <f>IFERROR((VLOOKUP('Resumen semanal'!$F15,'Resumen semanal'!$AM$3:$AU$1001,9,0)/100*'Resumen semanal'!$G15),0)</f>
        <v>6.6</v>
      </c>
      <c r="F34" s="19">
        <f>IFERROR(B34*'Resumen semanal'!N$2/$E34,0)</f>
        <v>8.1818181818181832E-2</v>
      </c>
      <c r="G34" s="19">
        <f>IFERROR(C34*'Resumen semanal'!O$2/$E34,0)</f>
        <v>0.4363636363636364</v>
      </c>
      <c r="H34" s="19">
        <f>IFERROR(D34*'Resumen semanal'!P$2/$E34,0)</f>
        <v>0.38181818181818178</v>
      </c>
    </row>
    <row r="35" spans="1:8" x14ac:dyDescent="0.2">
      <c r="A35" s="73"/>
      <c r="B35" s="17">
        <f>IFERROR((VLOOKUP('Resumen semanal'!$F16,'Resumen semanal'!$AM$3:$AU$1001,2,0)/100*'Resumen semanal'!$G16),0)</f>
        <v>5</v>
      </c>
      <c r="C35" s="17">
        <f>IFERROR((VLOOKUP('Resumen semanal'!$F16,'Resumen semanal'!$AM$3:$AU$1001,3,0)/100*'Resumen semanal'!$G16),0)</f>
        <v>0</v>
      </c>
      <c r="D35" s="17">
        <f>IFERROR((VLOOKUP('Resumen semanal'!$F16,'Resumen semanal'!$AM$3:$AU$1001,7,0)/100*'Resumen semanal'!$G16),0)</f>
        <v>0</v>
      </c>
      <c r="E35" s="18">
        <f>IFERROR((VLOOKUP('Resumen semanal'!$F16,'Resumen semanal'!$AM$3:$AU$1001,9,0)/100*'Resumen semanal'!$G16),0)</f>
        <v>45</v>
      </c>
      <c r="F35" s="19">
        <f>IFERROR(B35*'Resumen semanal'!N$2/$E35,0)</f>
        <v>1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semanal'!$F17,'Resumen semanal'!$AM$3:$AU$1001,2,0)/100*'Resumen semanal'!$G17),0)</f>
        <v>0</v>
      </c>
      <c r="C36" s="17">
        <f>IFERROR((VLOOKUP('Resumen semanal'!$F17,'Resumen semanal'!$AM$3:$AU$1001,3,0)/100*'Resumen semanal'!$G17),0)</f>
        <v>0</v>
      </c>
      <c r="D36" s="17">
        <f>IFERROR((VLOOKUP('Resumen semanal'!$F17,'Resumen semanal'!$AM$3:$AU$1001,7,0)/100*'Resumen semanal'!$G17),0)</f>
        <v>0</v>
      </c>
      <c r="E36" s="18">
        <f>IFERROR((VLOOKUP('Resumen semanal'!$F17,'Resumen semanal'!$AM$3:$AU$1001,9,0)/100*'Resumen semanal'!$G17),0)</f>
        <v>0</v>
      </c>
      <c r="F36" s="19">
        <f>IFERROR(B36*'Resumen semanal'!N$2/$E36,0)</f>
        <v>0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semanal'!$F18,'Resumen semanal'!$AM$3:$AU$1001,2,0)/100*'Resumen semanal'!$G18),0)</f>
        <v>0</v>
      </c>
      <c r="C37" s="17">
        <f>IFERROR((VLOOKUP('Resumen semanal'!$F18,'Resumen semanal'!$AM$3:$AU$1001,3,0)/100*'Resumen semanal'!$G18),0)</f>
        <v>0</v>
      </c>
      <c r="D37" s="17">
        <f>IFERROR((VLOOKUP('Resumen semanal'!$F18,'Resumen semanal'!$AM$3:$AU$1001,7,0)/100*'Resumen semanal'!$G18),0)</f>
        <v>0</v>
      </c>
      <c r="E37" s="18">
        <f>IFERROR((VLOOKUP('Resumen semanal'!$F18,'Resumen semanal'!$AM$3:$AU$1001,9,0)/100*'Resumen semanal'!$G18),0)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semanal'!$F19,'Resumen semanal'!$AM$3:$AU$1001,2,0)/100*'Resumen semanal'!$G19),0)</f>
        <v>0</v>
      </c>
      <c r="C38" s="17">
        <f>IFERROR((VLOOKUP('Resumen semanal'!$F19,'Resumen semanal'!$AM$3:$AU$1001,3,0)/100*'Resumen semanal'!$G19),0)</f>
        <v>0</v>
      </c>
      <c r="D38" s="17">
        <f>IFERROR((VLOOKUP('Resumen semanal'!$F19,'Resumen semanal'!$AM$3:$AU$1001,7,0)/100*'Resumen semanal'!$G19),0)</f>
        <v>0</v>
      </c>
      <c r="E38" s="18">
        <f>IFERROR((VLOOKUP('Resumen semanal'!$F19,'Resumen semanal'!$AM$3:$AU$1001,9,0)/100*'Resumen semanal'!$G19),0)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semanal'!$F20,'Resumen semanal'!$AM$3:$AU$1001,2,0)/100*'Resumen semanal'!$G20),0)</f>
        <v>0</v>
      </c>
      <c r="C39" s="17">
        <f>IFERROR((VLOOKUP('Resumen semanal'!$F20,'Resumen semanal'!$AM$3:$AU$1001,3,0)/100*'Resumen semanal'!$G20),0)</f>
        <v>0</v>
      </c>
      <c r="D39" s="17">
        <f>IFERROR((VLOOKUP('Resumen semanal'!$F20,'Resumen semanal'!$AM$3:$AU$1001,7,0)/100*'Resumen semanal'!$G20),0)</f>
        <v>0</v>
      </c>
      <c r="E39" s="18">
        <f>IFERROR((VLOOKUP('Resumen semanal'!$F20,'Resumen semanal'!$AM$3:$AU$1001,9,0)/100*'Resumen semanal'!$G20),0)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semanal'!$F21,'Resumen semanal'!$AM$3:$AU$1001,2,0)/100*'Resumen semanal'!$G21),0)</f>
        <v>0</v>
      </c>
      <c r="C40" s="17">
        <f>IFERROR((VLOOKUP('Resumen semanal'!$F21,'Resumen semanal'!$AM$3:$AU$1001,3,0)/100*'Resumen semanal'!$G21),0)</f>
        <v>0</v>
      </c>
      <c r="D40" s="17">
        <f>IFERROR((VLOOKUP('Resumen semanal'!$F21,'Resumen semanal'!$AM$3:$AU$1001,7,0)/100*'Resumen semanal'!$G21),0)</f>
        <v>0</v>
      </c>
      <c r="E40" s="18">
        <f>IFERROR((VLOOKUP('Resumen semanal'!$F21,'Resumen semanal'!$AM$3:$AU$1001,9,0)/100*'Resumen semanal'!$G21),0)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11.044651162790696</v>
      </c>
      <c r="C41" s="15">
        <f>SUM(C31:C40)</f>
        <v>37.796511627906973</v>
      </c>
      <c r="D41" s="15">
        <f>SUM(D31:D40)</f>
        <v>23.679386281588446</v>
      </c>
      <c r="E41" s="20">
        <f>SUM(E31:E40)</f>
        <v>372.1</v>
      </c>
      <c r="F41" s="16">
        <f>IFERROR(B41*'Resumen semanal'!N$2/$E41,0)</f>
        <v>0.2671374911720405</v>
      </c>
      <c r="G41" s="16">
        <f>IFERROR(C41*'Resumen semanal'!O$2/$E41,0)</f>
        <v>0.40630488178346652</v>
      </c>
      <c r="H41" s="16">
        <f>IFERROR(D41*'Resumen semanal'!P$2/$E41,0)</f>
        <v>0.25454862974026815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semanal'!$H12,'Resumen semanal'!$AM$3:$AU$1001,2,0)/100*'Resumen semanal'!$I12),0)</f>
        <v>0.3</v>
      </c>
      <c r="C45" s="17">
        <f>IFERROR((VLOOKUP('Resumen semanal'!$H12,'Resumen semanal'!$AM$3:$AU$1001,3,0)/100*'Resumen semanal'!$I12),0)</f>
        <v>0.7</v>
      </c>
      <c r="D45" s="17">
        <f>IFERROR((VLOOKUP('Resumen semanal'!$H12,'Resumen semanal'!$AM$3:$AU$1001,7,0)/100*'Resumen semanal'!$I12),0)</f>
        <v>5.7</v>
      </c>
      <c r="E45" s="18">
        <f>IFERROR((VLOOKUP('Resumen semanal'!$H12,'Resumen semanal'!$AM$3:$AU$1001,9,0)/100*'Resumen semanal'!$I12),0)</f>
        <v>32</v>
      </c>
      <c r="F45" s="19">
        <f>IFERROR(B45*'Resumen semanal'!N$2/$E45,0)</f>
        <v>8.4374999999999992E-2</v>
      </c>
      <c r="G45" s="19">
        <f>IFERROR(C45*'Resumen semanal'!O$2/$E45,0)</f>
        <v>8.7499999999999994E-2</v>
      </c>
      <c r="H45" s="19">
        <f>IFERROR(D45*'Resumen semanal'!P$2/$E45,0)</f>
        <v>0.71250000000000002</v>
      </c>
    </row>
    <row r="46" spans="1:8" x14ac:dyDescent="0.2">
      <c r="A46" s="73"/>
      <c r="B46" s="17">
        <f>IFERROR((VLOOKUP('Resumen semanal'!$H13,'Resumen semanal'!$AM$3:$AU$1001,2,0)/100*'Resumen semanal'!$I13),0)</f>
        <v>0</v>
      </c>
      <c r="C46" s="17">
        <f>IFERROR((VLOOKUP('Resumen semanal'!$H13,'Resumen semanal'!$AM$3:$AU$1001,3,0)/100*'Resumen semanal'!$I13),0)</f>
        <v>0</v>
      </c>
      <c r="D46" s="17">
        <f>IFERROR((VLOOKUP('Resumen semanal'!$H13,'Resumen semanal'!$AM$3:$AU$1001,7,0)/100*'Resumen semanal'!$I13),0)</f>
        <v>0</v>
      </c>
      <c r="E46" s="18">
        <f>IFERROR((VLOOKUP('Resumen semanal'!$H13,'Resumen semanal'!$AM$3:$AU$1001,9,0)/100*'Resumen semanal'!$I13),0)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semanal'!$H14,'Resumen semanal'!$AM$3:$AU$1001,2,0)/100*'Resumen semanal'!$I14),0)</f>
        <v>0</v>
      </c>
      <c r="C47" s="17">
        <f>IFERROR((VLOOKUP('Resumen semanal'!$H14,'Resumen semanal'!$AM$3:$AU$1001,3,0)/100*'Resumen semanal'!$I14),0)</f>
        <v>0</v>
      </c>
      <c r="D47" s="17">
        <f>IFERROR((VLOOKUP('Resumen semanal'!$H14,'Resumen semanal'!$AM$3:$AU$1001,7,0)/100*'Resumen semanal'!$I14),0)</f>
        <v>0</v>
      </c>
      <c r="E47" s="18">
        <f>IFERROR((VLOOKUP('Resumen semanal'!$H14,'Resumen semanal'!$AM$3:$AU$1001,9,0)/100*'Resumen semanal'!$I14),0)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semanal'!$H15,'Resumen semanal'!$AM$3:$AU$1001,2,0)/100*'Resumen semanal'!$I15),0)</f>
        <v>0</v>
      </c>
      <c r="C48" s="17">
        <f>IFERROR((VLOOKUP('Resumen semanal'!$H15,'Resumen semanal'!$AM$3:$AU$1001,3,0)/100*'Resumen semanal'!$I15),0)</f>
        <v>0</v>
      </c>
      <c r="D48" s="17">
        <f>IFERROR((VLOOKUP('Resumen semanal'!$H15,'Resumen semanal'!$AM$3:$AU$1001,7,0)/100*'Resumen semanal'!$I15),0)</f>
        <v>0</v>
      </c>
      <c r="E48" s="18">
        <f>IFERROR((VLOOKUP('Resumen semanal'!$H15,'Resumen semanal'!$AM$3:$AU$1001,9,0)/100*'Resumen semanal'!$I15),0)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semanal'!$H16,'Resumen semanal'!$AM$3:$AU$1001,2,0)/100*'Resumen semanal'!$I16),0)</f>
        <v>0</v>
      </c>
      <c r="C49" s="17">
        <f>IFERROR((VLOOKUP('Resumen semanal'!$H16,'Resumen semanal'!$AM$3:$AU$1001,3,0)/100*'Resumen semanal'!$I16),0)</f>
        <v>0</v>
      </c>
      <c r="D49" s="17">
        <f>IFERROR((VLOOKUP('Resumen semanal'!$H16,'Resumen semanal'!$AM$3:$AU$1001,7,0)/100*'Resumen semanal'!$I16),0)</f>
        <v>0</v>
      </c>
      <c r="E49" s="18">
        <f>IFERROR((VLOOKUP('Resumen semanal'!$H16,'Resumen semanal'!$AM$3:$AU$1001,9,0)/100*'Resumen semanal'!$I16),0)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semanal'!$H17,'Resumen semanal'!$AM$3:$AU$1001,2,0)/100*'Resumen semanal'!$I17),0)</f>
        <v>0</v>
      </c>
      <c r="C50" s="17">
        <f>IFERROR((VLOOKUP('Resumen semanal'!$H17,'Resumen semanal'!$AM$3:$AU$1001,3,0)/100*'Resumen semanal'!$I17),0)</f>
        <v>0</v>
      </c>
      <c r="D50" s="17">
        <f>IFERROR((VLOOKUP('Resumen semanal'!$H17,'Resumen semanal'!$AM$3:$AU$1001,7,0)/100*'Resumen semanal'!$I17),0)</f>
        <v>0</v>
      </c>
      <c r="E50" s="18">
        <f>IFERROR((VLOOKUP('Resumen semanal'!$H17,'Resumen semanal'!$AM$3:$AU$1001,9,0)/100*'Resumen semanal'!$I17),0)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semanal'!$H18,'Resumen semanal'!$AM$3:$AU$1001,2,0)/100*'Resumen semanal'!$I18),0)</f>
        <v>0</v>
      </c>
      <c r="C51" s="17">
        <f>IFERROR((VLOOKUP('Resumen semanal'!$H18,'Resumen semanal'!$AM$3:$AU$1001,3,0)/100*'Resumen semanal'!$I18),0)</f>
        <v>0</v>
      </c>
      <c r="D51" s="17">
        <f>IFERROR((VLOOKUP('Resumen semanal'!$H18,'Resumen semanal'!$AM$3:$AU$1001,7,0)/100*'Resumen semanal'!$I18),0)</f>
        <v>0</v>
      </c>
      <c r="E51" s="18">
        <f>IFERROR((VLOOKUP('Resumen semanal'!$H18,'Resumen semanal'!$AM$3:$AU$1001,9,0)/100*'Resumen semanal'!$I18),0)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semanal'!$H19,'Resumen semanal'!$AM$3:$AU$1001,2,0)/100*'Resumen semanal'!$I19),0)</f>
        <v>0</v>
      </c>
      <c r="C52" s="17">
        <f>IFERROR((VLOOKUP('Resumen semanal'!$H19,'Resumen semanal'!$AM$3:$AU$1001,3,0)/100*'Resumen semanal'!$I19),0)</f>
        <v>0</v>
      </c>
      <c r="D52" s="17">
        <f>IFERROR((VLOOKUP('Resumen semanal'!$H19,'Resumen semanal'!$AM$3:$AU$1001,7,0)/100*'Resumen semanal'!$I19),0)</f>
        <v>0</v>
      </c>
      <c r="E52" s="18">
        <f>IFERROR((VLOOKUP('Resumen semanal'!$H19,'Resumen semanal'!$AM$3:$AU$1001,9,0)/100*'Resumen semanal'!$I19),0)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semanal'!$H20,'Resumen semanal'!$AM$3:$AU$1001,2,0)/100*'Resumen semanal'!$I20),0)</f>
        <v>0</v>
      </c>
      <c r="C53" s="17">
        <f>IFERROR((VLOOKUP('Resumen semanal'!$H20,'Resumen semanal'!$AM$3:$AU$1001,3,0)/100*'Resumen semanal'!$I20),0)</f>
        <v>0</v>
      </c>
      <c r="D53" s="17">
        <f>IFERROR((VLOOKUP('Resumen semanal'!$H20,'Resumen semanal'!$AM$3:$AU$1001,7,0)/100*'Resumen semanal'!$I20),0)</f>
        <v>0</v>
      </c>
      <c r="E53" s="18">
        <f>IFERROR((VLOOKUP('Resumen semanal'!$H20,'Resumen semanal'!$AM$3:$AU$1001,9,0)/100*'Resumen semanal'!$I20),0)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semanal'!$H21,'Resumen semanal'!$AM$3:$AU$1001,2,0)/100*'Resumen semanal'!$I21),0)</f>
        <v>0</v>
      </c>
      <c r="C54" s="17">
        <f>IFERROR((VLOOKUP('Resumen semanal'!$H21,'Resumen semanal'!$AM$3:$AU$1001,3,0)/100*'Resumen semanal'!$I21),0)</f>
        <v>0</v>
      </c>
      <c r="D54" s="17">
        <f>IFERROR((VLOOKUP('Resumen semanal'!$H21,'Resumen semanal'!$AM$3:$AU$1001,7,0)/100*'Resumen semanal'!$I21),0)</f>
        <v>0</v>
      </c>
      <c r="E54" s="18">
        <f>IFERROR((VLOOKUP('Resumen semanal'!$H21,'Resumen semanal'!$AM$3:$AU$1001,9,0)/100*'Resumen semanal'!$I21),0)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0.3</v>
      </c>
      <c r="C55" s="15">
        <f>SUM(C45:C54)</f>
        <v>0.7</v>
      </c>
      <c r="D55" s="15">
        <f>SUM(D45:D54)</f>
        <v>5.7</v>
      </c>
      <c r="E55" s="20">
        <f>SUM(E45:E54)</f>
        <v>32</v>
      </c>
      <c r="F55" s="16">
        <f>IFERROR(B55*'Resumen semanal'!N$2/$E55,0)</f>
        <v>8.4374999999999992E-2</v>
      </c>
      <c r="G55" s="16">
        <f>IFERROR(C55*'Resumen semanal'!O$2/$E55,0)</f>
        <v>8.7499999999999994E-2</v>
      </c>
      <c r="H55" s="16">
        <f>IFERROR(D55*'Resumen semanal'!P$2/$E55,0)</f>
        <v>0.71250000000000002</v>
      </c>
    </row>
  </sheetData>
  <mergeCells count="12">
    <mergeCell ref="E29:H29"/>
    <mergeCell ref="B43:D43"/>
    <mergeCell ref="E43:H43"/>
    <mergeCell ref="B1:D1"/>
    <mergeCell ref="E1:H1"/>
    <mergeCell ref="B15:D15"/>
    <mergeCell ref="E15:H15"/>
    <mergeCell ref="A3:A13"/>
    <mergeCell ref="A17:A27"/>
    <mergeCell ref="A31:A41"/>
    <mergeCell ref="A45:A55"/>
    <mergeCell ref="B29:D29"/>
  </mergeCells>
  <conditionalFormatting sqref="C42">
    <cfRule type="cellIs" dxfId="6" priority="1" operator="greaterThan">
      <formula>30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1693-F38C-1E47-B06B-61B090DB2D71}">
  <dimension ref="A1:H55"/>
  <sheetViews>
    <sheetView showGridLines="0" topLeftCell="A32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semanal'!$B26,'Resumen semanal'!$AM$3:$AU$1001,2,0)/100*'Resumen semanal'!$C26),0)</f>
        <v>13.188405797101449</v>
      </c>
      <c r="C3" s="17">
        <f>IFERROR((VLOOKUP('Resumen semanal'!$B26,'Resumen semanal'!$AM$3:$AU$1001,3,0)/100*'Resumen semanal'!$C26),0)</f>
        <v>6.2173913043478262</v>
      </c>
      <c r="D3" s="17">
        <f>IFERROR((VLOOKUP('Resumen semanal'!$B26,'Resumen semanal'!$AM$3:$AU$1001,7,0)/100*'Resumen semanal'!$C26),0)</f>
        <v>9.9855072463768106</v>
      </c>
      <c r="E3" s="18">
        <f>IFERROR((VLOOKUP('Resumen semanal'!$B26,'Resumen semanal'!$AM$3:$AU$1001,9,0)/100*'Resumen semanal'!$C26),0)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semanal'!$B27,'Resumen semanal'!$AM$3:$AU$1001,2,0)/100*'Resumen semanal'!$C27),0)</f>
        <v>10.6</v>
      </c>
      <c r="C4" s="17">
        <f>IFERROR((VLOOKUP('Resumen semanal'!$B27,'Resumen semanal'!$AM$3:$AU$1001,3,0)/100*'Resumen semanal'!$C27),0)</f>
        <v>12.6</v>
      </c>
      <c r="D4" s="17">
        <f>IFERROR((VLOOKUP('Resumen semanal'!$B27,'Resumen semanal'!$AM$3:$AU$1001,7,0)/100*'Resumen semanal'!$C27),0)</f>
        <v>1.1000000000000001</v>
      </c>
      <c r="E4" s="18">
        <f>IFERROR((VLOOKUP('Resumen semanal'!$B27,'Resumen semanal'!$AM$3:$AU$1001,9,0)/100*'Resumen semanal'!$C27),0)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semanal'!$B28,'Resumen semanal'!$AM$3:$AU$1001,2,0)/100*'Resumen semanal'!$C28),0)</f>
        <v>4.0500000000000007</v>
      </c>
      <c r="C5" s="17">
        <f>IFERROR((VLOOKUP('Resumen semanal'!$B28,'Resumen semanal'!$AM$3:$AU$1001,3,0)/100*'Resumen semanal'!$C28),0)</f>
        <v>0.04</v>
      </c>
      <c r="D5" s="17">
        <f>IFERROR((VLOOKUP('Resumen semanal'!$B28,'Resumen semanal'!$AM$3:$AU$1001,7,0)/100*'Resumen semanal'!$C28),0)</f>
        <v>5.0000000000000001E-3</v>
      </c>
      <c r="E5" s="18">
        <f>IFERROR((VLOOKUP('Resumen semanal'!$B28,'Resumen semanal'!$AM$3:$AU$1001,9,0)/100*'Resumen semanal'!$C28),0)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semanal'!$B29,'Resumen semanal'!$AM$3:$AU$1001,2,0)/100*'Resumen semanal'!$C29),0)</f>
        <v>3.3774834437086092</v>
      </c>
      <c r="C6" s="17">
        <f>IFERROR((VLOOKUP('Resumen semanal'!$B29,'Resumen semanal'!$AM$3:$AU$1001,3,0)/100*'Resumen semanal'!$C29),0)</f>
        <v>1.788079470198676</v>
      </c>
      <c r="D6" s="17">
        <f>IFERROR((VLOOKUP('Resumen semanal'!$B29,'Resumen semanal'!$AM$3:$AU$1001,7,0)/100*'Resumen semanal'!$C29),0)</f>
        <v>5.3642384105960268</v>
      </c>
      <c r="E6" s="18">
        <f>IFERROR((VLOOKUP('Resumen semanal'!$B29,'Resumen semanal'!$AM$3:$AU$1001,9,0)/100*'Resumen semanal'!$C29),0)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semanal'!$B30,'Resumen semanal'!$AM$3:$AU$1001,2,0)/100*'Resumen semanal'!$C30),0)</f>
        <v>15.135135135135133</v>
      </c>
      <c r="C7" s="17">
        <f>IFERROR((VLOOKUP('Resumen semanal'!$B30,'Resumen semanal'!$AM$3:$AU$1001,3,0)/100*'Resumen semanal'!$C30),0)</f>
        <v>5.2972972972972965</v>
      </c>
      <c r="D7" s="17">
        <f>IFERROR((VLOOKUP('Resumen semanal'!$B30,'Resumen semanal'!$AM$3:$AU$1001,7,0)/100*'Resumen semanal'!$C30),0)</f>
        <v>7.1891891891891895</v>
      </c>
      <c r="E7" s="18">
        <f>IFERROR((VLOOKUP('Resumen semanal'!$B30,'Resumen semanal'!$AM$3:$AU$1001,9,0)/100*'Resumen semanal'!$C30),0)</f>
        <v>189.18918918918919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semanal'!$B31,'Resumen semanal'!$AM$3:$AU$1001,2,0)/100*'Resumen semanal'!$C31),0)</f>
        <v>0</v>
      </c>
      <c r="C8" s="17">
        <f>IFERROR((VLOOKUP('Resumen semanal'!$B31,'Resumen semanal'!$AM$3:$AU$1001,3,0)/100*'Resumen semanal'!$C31),0)</f>
        <v>0</v>
      </c>
      <c r="D8" s="17">
        <f>IFERROR((VLOOKUP('Resumen semanal'!$B31,'Resumen semanal'!$AM$3:$AU$1001,7,0)/100*'Resumen semanal'!$C31),0)</f>
        <v>0</v>
      </c>
      <c r="E8" s="18">
        <f>IFERROR((VLOOKUP('Resumen semanal'!$B31,'Resumen semanal'!$AM$3:$AU$1001,9,0)/100*'Resumen semanal'!$C31),0)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semanal'!$B32,'Resumen semanal'!$AM$3:$AU$1001,2,0)/100*'Resumen semanal'!$C32),0)</f>
        <v>0</v>
      </c>
      <c r="C9" s="17">
        <f>IFERROR((VLOOKUP('Resumen semanal'!$B32,'Resumen semanal'!$AM$3:$AU$1001,3,0)/100*'Resumen semanal'!$C32),0)</f>
        <v>0</v>
      </c>
      <c r="D9" s="17">
        <f>IFERROR((VLOOKUP('Resumen semanal'!$B32,'Resumen semanal'!$AM$3:$AU$1001,7,0)/100*'Resumen semanal'!$C32),0)</f>
        <v>0</v>
      </c>
      <c r="E9" s="18">
        <f>IFERROR((VLOOKUP('Resumen semanal'!$B32,'Resumen semanal'!$AM$3:$AU$1001,9,0)/100*'Resumen semanal'!$C32),0)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semanal'!$B33,'Resumen semanal'!$AM$3:$AU$1001,2,0)/100*'Resumen semanal'!$C33),0)</f>
        <v>0</v>
      </c>
      <c r="C10" s="17">
        <f>IFERROR((VLOOKUP('Resumen semanal'!$B33,'Resumen semanal'!$AM$3:$AU$1001,3,0)/100*'Resumen semanal'!$C33),0)</f>
        <v>0</v>
      </c>
      <c r="D10" s="17">
        <f>IFERROR((VLOOKUP('Resumen semanal'!$B33,'Resumen semanal'!$AM$3:$AU$1001,7,0)/100*'Resumen semanal'!$C33),0)</f>
        <v>0</v>
      </c>
      <c r="E10" s="18">
        <f>IFERROR((VLOOKUP('Resumen semanal'!$B33,'Resumen semanal'!$AM$3:$AU$1001,9,0)/100*'Resumen semanal'!$C33),0)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semanal'!$B34,'Resumen semanal'!$AM$3:$AU$1001,2,0)/100*'Resumen semanal'!$C34),0)</f>
        <v>0</v>
      </c>
      <c r="C11" s="17">
        <f>IFERROR((VLOOKUP('Resumen semanal'!$B34,'Resumen semanal'!$AM$3:$AU$1001,3,0)/100*'Resumen semanal'!$C34),0)</f>
        <v>0</v>
      </c>
      <c r="D11" s="17">
        <f>IFERROR((VLOOKUP('Resumen semanal'!$B34,'Resumen semanal'!$AM$3:$AU$1001,7,0)/100*'Resumen semanal'!$C34),0)</f>
        <v>0</v>
      </c>
      <c r="E11" s="18">
        <f>IFERROR((VLOOKUP('Resumen semanal'!$B34,'Resumen semanal'!$AM$3:$AU$1001,9,0)/100*'Resumen semanal'!$C34),0)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semanal'!$B35,'Resumen semanal'!$AM$3:$AU$1001,2,0)/100*'Resumen semanal'!$C35),0)</f>
        <v>0</v>
      </c>
      <c r="C12" s="17">
        <f>IFERROR((VLOOKUP('Resumen semanal'!$B35,'Resumen semanal'!$AM$3:$AU$1001,3,0)/100*'Resumen semanal'!$C35),0)</f>
        <v>0</v>
      </c>
      <c r="D12" s="17">
        <f>IFERROR((VLOOKUP('Resumen semanal'!$B35,'Resumen semanal'!$AM$3:$AU$1001,7,0)/100*'Resumen semanal'!$C35),0)</f>
        <v>0</v>
      </c>
      <c r="E12" s="18">
        <f>IFERROR((VLOOKUP('Resumen semanal'!$B35,'Resumen semanal'!$AM$3:$AU$1001,9,0)/100*'Resumen semanal'!$C35),0)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46.351024375945187</v>
      </c>
      <c r="C13" s="15">
        <f>SUM(C3:C12)</f>
        <v>25.942768071843794</v>
      </c>
      <c r="D13" s="15">
        <f>SUM(D3:D12)</f>
        <v>23.643934846162029</v>
      </c>
      <c r="E13" s="20">
        <f>SUM(E3:E12)</f>
        <v>636.28727441809792</v>
      </c>
      <c r="F13" s="16">
        <f>IFERROR(B13*'Resumen semanal'!N$2/$E13,0)</f>
        <v>0.6556145881826887</v>
      </c>
      <c r="G13" s="16">
        <f>IFERROR(C13*'Resumen semanal'!O$2/$E13,0)</f>
        <v>0.16308839805459988</v>
      </c>
      <c r="H13" s="16">
        <f>IFERROR(D13*'Resumen semanal'!P$2/$E13,0)</f>
        <v>0.14863685506069599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semanal'!$D26,'Resumen semanal'!$AM$3:$AU$1001,2,0)/100*'Resumen semanal'!$E26),0)</f>
        <v>4.8600000000000003</v>
      </c>
      <c r="C17" s="17">
        <f>IFERROR((VLOOKUP('Resumen semanal'!$D26,'Resumen semanal'!$AM$3:$AU$1001,3,0)/100*'Resumen semanal'!$E26),0)</f>
        <v>46.800000000000004</v>
      </c>
      <c r="D17" s="17">
        <f>IFERROR((VLOOKUP('Resumen semanal'!$D26,'Resumen semanal'!$AM$3:$AU$1001,7,0)/100*'Resumen semanal'!$E26),0)</f>
        <v>0</v>
      </c>
      <c r="E17" s="18">
        <f>IFERROR((VLOOKUP('Resumen semanal'!$D26,'Resumen semanal'!$AM$3:$AU$1001,9,0)/100*'Resumen semanal'!$E26),0)</f>
        <v>230.4</v>
      </c>
      <c r="F17" s="19">
        <f>IFERROR(B17*'Resumen semanal'!N$2/$E17,0)</f>
        <v>0.18984375000000001</v>
      </c>
      <c r="G17" s="19">
        <f>IFERROR(C17*'Resumen semanal'!O$2/$E17,0)</f>
        <v>0.8125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semanal'!$D27,'Resumen semanal'!$AM$3:$AU$1001,2,0)/100*'Resumen semanal'!$E27),0)</f>
        <v>4.0500000000000007</v>
      </c>
      <c r="C18" s="17">
        <f>IFERROR((VLOOKUP('Resumen semanal'!$D27,'Resumen semanal'!$AM$3:$AU$1001,3,0)/100*'Resumen semanal'!$E27),0)</f>
        <v>0.04</v>
      </c>
      <c r="D18" s="17">
        <f>IFERROR((VLOOKUP('Resumen semanal'!$D27,'Resumen semanal'!$AM$3:$AU$1001,7,0)/100*'Resumen semanal'!$E27),0)</f>
        <v>5.0000000000000001E-3</v>
      </c>
      <c r="E18" s="18">
        <f>IFERROR((VLOOKUP('Resumen semanal'!$D27,'Resumen semanal'!$AM$3:$AU$1001,9,0)/100*'Resumen semanal'!$E27),0)</f>
        <v>35.85</v>
      </c>
      <c r="F18" s="19">
        <f>IFERROR(B18*'Resumen semanal'!N$2/$E18,0)</f>
        <v>1.0167364016736402</v>
      </c>
      <c r="G18" s="19">
        <f>IFERROR(C18*'Resumen semanal'!O$2/$E18,0)</f>
        <v>4.4630404463040447E-3</v>
      </c>
      <c r="H18" s="19">
        <f>IFERROR(D18*'Resumen semanal'!P$2/$E18,0)</f>
        <v>5.5788005578800558E-4</v>
      </c>
    </row>
    <row r="19" spans="1:8" x14ac:dyDescent="0.2">
      <c r="A19" s="73"/>
      <c r="B19" s="17">
        <f>IFERROR((VLOOKUP('Resumen semanal'!$D28,'Resumen semanal'!$AM$3:$AU$1001,2,0)/100*'Resumen semanal'!$E28),0)</f>
        <v>0.12</v>
      </c>
      <c r="C19" s="17">
        <f>IFERROR((VLOOKUP('Resumen semanal'!$D28,'Resumen semanal'!$AM$3:$AU$1001,3,0)/100*'Resumen semanal'!$E28),0)</f>
        <v>3</v>
      </c>
      <c r="D19" s="17">
        <f>IFERROR((VLOOKUP('Resumen semanal'!$D28,'Resumen semanal'!$AM$3:$AU$1001,7,0)/100*'Resumen semanal'!$E28),0)</f>
        <v>22.56</v>
      </c>
      <c r="E19" s="18">
        <f>IFERROR((VLOOKUP('Resumen semanal'!$D28,'Resumen semanal'!$AM$3:$AU$1001,9,0)/100*'Resumen semanal'!$E28),0)</f>
        <v>111.60000000000001</v>
      </c>
      <c r="F19" s="19">
        <f>IFERROR(B19*'Resumen semanal'!N$2/$E19,0)</f>
        <v>9.6774193548387101E-3</v>
      </c>
      <c r="G19" s="19">
        <f>IFERROR(C19*'Resumen semanal'!O$2/$E19,0)</f>
        <v>0.1075268817204301</v>
      </c>
      <c r="H19" s="19">
        <f>IFERROR(D19*'Resumen semanal'!P$2/$E19,0)</f>
        <v>0.80860215053763429</v>
      </c>
    </row>
    <row r="20" spans="1:8" x14ac:dyDescent="0.2">
      <c r="A20" s="73"/>
      <c r="B20" s="17">
        <f>IFERROR((VLOOKUP('Resumen semanal'!$D29,'Resumen semanal'!$AM$3:$AU$1001,2,0)/100*'Resumen semanal'!$E29),0)</f>
        <v>0.12</v>
      </c>
      <c r="C20" s="17">
        <f>IFERROR((VLOOKUP('Resumen semanal'!$D29,'Resumen semanal'!$AM$3:$AU$1001,3,0)/100*'Resumen semanal'!$E29),0)</f>
        <v>0.72</v>
      </c>
      <c r="D20" s="17">
        <f>IFERROR((VLOOKUP('Resumen semanal'!$D29,'Resumen semanal'!$AM$3:$AU$1001,7,0)/100*'Resumen semanal'!$E29),0)</f>
        <v>1.1700000000000002</v>
      </c>
      <c r="E20" s="18">
        <f>IFERROR((VLOOKUP('Resumen semanal'!$D29,'Resumen semanal'!$AM$3:$AU$1001,9,0)/100*'Resumen semanal'!$E29),0)</f>
        <v>10.5</v>
      </c>
      <c r="F20" s="19">
        <f>IFERROR(B20*'Resumen semanal'!N$2/$E20,0)</f>
        <v>0.10285714285714287</v>
      </c>
      <c r="G20" s="19">
        <f>IFERROR(C20*'Resumen semanal'!O$2/$E20,0)</f>
        <v>0.2742857142857143</v>
      </c>
      <c r="H20" s="19">
        <f>IFERROR(D20*'Resumen semanal'!P$2/$E20,0)</f>
        <v>0.44571428571428579</v>
      </c>
    </row>
    <row r="21" spans="1:8" x14ac:dyDescent="0.2">
      <c r="A21" s="73"/>
      <c r="B21" s="17">
        <f>IFERROR((VLOOKUP('Resumen semanal'!$D30,'Resumen semanal'!$AM$3:$AU$1001,2,0)/100*'Resumen semanal'!$E30),0)</f>
        <v>0.1</v>
      </c>
      <c r="C21" s="17">
        <f>IFERROR((VLOOKUP('Resumen semanal'!$D30,'Resumen semanal'!$AM$3:$AU$1001,3,0)/100*'Resumen semanal'!$E30),0)</f>
        <v>0.75</v>
      </c>
      <c r="D21" s="17">
        <f>IFERROR((VLOOKUP('Resumen semanal'!$D30,'Resumen semanal'!$AM$3:$AU$1001,7,0)/100*'Resumen semanal'!$E30),0)</f>
        <v>1.2093862815884477</v>
      </c>
      <c r="E21" s="18">
        <f>IFERROR((VLOOKUP('Resumen semanal'!$D30,'Resumen semanal'!$AM$3:$AU$1001,9,0)/100*'Resumen semanal'!$E30),0)</f>
        <v>11.5</v>
      </c>
      <c r="F21" s="19">
        <f>IFERROR(B21*'Resumen semanal'!N$2/$E21,0)</f>
        <v>7.8260869565217397E-2</v>
      </c>
      <c r="G21" s="19">
        <f>IFERROR(C21*'Resumen semanal'!O$2/$E21,0)</f>
        <v>0.2608695652173913</v>
      </c>
      <c r="H21" s="19">
        <f>IFERROR(D21*'Resumen semanal'!P$2/$E21,0)</f>
        <v>0.42065609794380793</v>
      </c>
    </row>
    <row r="22" spans="1:8" x14ac:dyDescent="0.2">
      <c r="A22" s="73"/>
      <c r="B22" s="17">
        <f>IFERROR((VLOOKUP('Resumen semanal'!$D31,'Resumen semanal'!$AM$3:$AU$1001,2,0)/100*'Resumen semanal'!$E31),0)</f>
        <v>5</v>
      </c>
      <c r="C22" s="17">
        <f>IFERROR((VLOOKUP('Resumen semanal'!$D31,'Resumen semanal'!$AM$3:$AU$1001,3,0)/100*'Resumen semanal'!$E31),0)</f>
        <v>0</v>
      </c>
      <c r="D22" s="17">
        <f>IFERROR((VLOOKUP('Resumen semanal'!$D31,'Resumen semanal'!$AM$3:$AU$1001,7,0)/100*'Resumen semanal'!$E31),0)</f>
        <v>0</v>
      </c>
      <c r="E22" s="18">
        <f>IFERROR((VLOOKUP('Resumen semanal'!$D31,'Resumen semanal'!$AM$3:$AU$1001,9,0)/100*'Resumen semanal'!$E31),0)</f>
        <v>45</v>
      </c>
      <c r="F22" s="19">
        <f>IFERROR(B22*'Resumen semanal'!N$2/$E22,0)</f>
        <v>1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semanal'!$D32,'Resumen semanal'!$AM$3:$AU$1001,2,0)/100*'Resumen semanal'!$E32),0)</f>
        <v>3.7450000000000001</v>
      </c>
      <c r="C23" s="17">
        <f>IFERROR((VLOOKUP('Resumen semanal'!$D32,'Resumen semanal'!$AM$3:$AU$1001,3,0)/100*'Resumen semanal'!$E32),0)</f>
        <v>0.28000000000000003</v>
      </c>
      <c r="D23" s="17">
        <f>IFERROR((VLOOKUP('Resumen semanal'!$D32,'Resumen semanal'!$AM$3:$AU$1001,7,0)/100*'Resumen semanal'!$E32),0)</f>
        <v>1.085</v>
      </c>
      <c r="E23" s="18">
        <f>IFERROR((VLOOKUP('Resumen semanal'!$D32,'Resumen semanal'!$AM$3:$AU$1001,9,0)/100*'Resumen semanal'!$E32),0)</f>
        <v>39.164999999999999</v>
      </c>
      <c r="F23" s="19">
        <f>IFERROR(B23*'Resumen semanal'!N$2/$E23,0)</f>
        <v>0.8605898123324397</v>
      </c>
      <c r="G23" s="19">
        <f>IFERROR(C23*'Resumen semanal'!O$2/$E23,0)</f>
        <v>2.8596961572832889E-2</v>
      </c>
      <c r="H23" s="19">
        <f>IFERROR(D23*'Resumen semanal'!P$2/$E23,0)</f>
        <v>0.11081322609472744</v>
      </c>
    </row>
    <row r="24" spans="1:8" x14ac:dyDescent="0.2">
      <c r="A24" s="73"/>
      <c r="B24" s="17">
        <f>IFERROR((VLOOKUP('Resumen semanal'!$D33,'Resumen semanal'!$AM$3:$AU$1001,2,0)/100*'Resumen semanal'!$E33),0)</f>
        <v>0</v>
      </c>
      <c r="C24" s="17">
        <f>IFERROR((VLOOKUP('Resumen semanal'!$D33,'Resumen semanal'!$AM$3:$AU$1001,3,0)/100*'Resumen semanal'!$E33),0)</f>
        <v>0</v>
      </c>
      <c r="D24" s="17">
        <f>IFERROR((VLOOKUP('Resumen semanal'!$D33,'Resumen semanal'!$AM$3:$AU$1001,7,0)/100*'Resumen semanal'!$E33),0)</f>
        <v>0</v>
      </c>
      <c r="E24" s="18">
        <f>IFERROR((VLOOKUP('Resumen semanal'!$D33,'Resumen semanal'!$AM$3:$AU$1001,9,0)/100*'Resumen semanal'!$E33),0)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semanal'!$D34,'Resumen semanal'!$AM$3:$AU$1001,2,0)/100*'Resumen semanal'!$E34),0)</f>
        <v>0</v>
      </c>
      <c r="C25" s="17">
        <f>IFERROR((VLOOKUP('Resumen semanal'!$D34,'Resumen semanal'!$AM$3:$AU$1001,3,0)/100*'Resumen semanal'!$E34),0)</f>
        <v>0</v>
      </c>
      <c r="D25" s="17">
        <f>IFERROR((VLOOKUP('Resumen semanal'!$D34,'Resumen semanal'!$AM$3:$AU$1001,7,0)/100*'Resumen semanal'!$E34),0)</f>
        <v>0</v>
      </c>
      <c r="E25" s="18">
        <f>IFERROR((VLOOKUP('Resumen semanal'!$D34,'Resumen semanal'!$AM$3:$AU$1001,9,0)/100*'Resumen semanal'!$E34),0)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semanal'!$D35,'Resumen semanal'!$AM$3:$AU$1001,2,0)/100*'Resumen semanal'!$E35),0)</f>
        <v>0</v>
      </c>
      <c r="C26" s="17">
        <f>IFERROR((VLOOKUP('Resumen semanal'!$D35,'Resumen semanal'!$AM$3:$AU$1001,3,0)/100*'Resumen semanal'!$E35),0)</f>
        <v>0</v>
      </c>
      <c r="D26" s="17">
        <f>IFERROR((VLOOKUP('Resumen semanal'!$D35,'Resumen semanal'!$AM$3:$AU$1001,7,0)/100*'Resumen semanal'!$E35),0)</f>
        <v>0</v>
      </c>
      <c r="E26" s="18">
        <f>IFERROR((VLOOKUP('Resumen semanal'!$D35,'Resumen semanal'!$AM$3:$AU$1001,9,0)/100*'Resumen semanal'!$E35),0)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17.994999999999997</v>
      </c>
      <c r="C27" s="15">
        <f>SUM(C17:C26)</f>
        <v>51.59</v>
      </c>
      <c r="D27" s="15">
        <f>SUM(D17:D26)</f>
        <v>26.029386281588447</v>
      </c>
      <c r="E27" s="20">
        <f>SUM(E17:E26)</f>
        <v>484.01500000000004</v>
      </c>
      <c r="F27" s="16">
        <f>IFERROR(B27*'Resumen semanal'!N$2/$E27,0)</f>
        <v>0.33460739853103721</v>
      </c>
      <c r="G27" s="16">
        <f>IFERROR(C27*'Resumen semanal'!O$2/$E27,0)</f>
        <v>0.42635042302407983</v>
      </c>
      <c r="H27" s="16">
        <f>IFERROR(D27*'Resumen semanal'!P$2/$E27,0)</f>
        <v>0.2151122281878739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semanal'!$F26,'Resumen semanal'!$AM$3:$AU$1001,2,0)/100*'Resumen semanal'!$G26),0)</f>
        <v>4.0500000000000007</v>
      </c>
      <c r="C31" s="17">
        <f>IFERROR((VLOOKUP('Resumen semanal'!$F26,'Resumen semanal'!$AM$3:$AU$1001,3,0)/100*'Resumen semanal'!$G26),0)</f>
        <v>39</v>
      </c>
      <c r="D31" s="17">
        <f>IFERROR((VLOOKUP('Resumen semanal'!$F26,'Resumen semanal'!$AM$3:$AU$1001,7,0)/100*'Resumen semanal'!$G26),0)</f>
        <v>0</v>
      </c>
      <c r="E31" s="18">
        <f>IFERROR((VLOOKUP('Resumen semanal'!$F26,'Resumen semanal'!$AM$3:$AU$1001,9,0)/100*'Resumen semanal'!$G26),0)</f>
        <v>192</v>
      </c>
      <c r="F31" s="19">
        <f>IFERROR(B31*'Resumen semanal'!N$2/$E31,0)</f>
        <v>0.18984375000000001</v>
      </c>
      <c r="G31" s="19">
        <f>IFERROR(C31*'Resumen semanal'!O$2/$E31,0)</f>
        <v>0.8125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semanal'!$F27,'Resumen semanal'!$AM$3:$AU$1001,2,0)/100*'Resumen semanal'!$G27),0)</f>
        <v>4.0500000000000007</v>
      </c>
      <c r="C32" s="17">
        <f>IFERROR((VLOOKUP('Resumen semanal'!$F27,'Resumen semanal'!$AM$3:$AU$1001,3,0)/100*'Resumen semanal'!$G27),0)</f>
        <v>0.04</v>
      </c>
      <c r="D32" s="17">
        <f>IFERROR((VLOOKUP('Resumen semanal'!$F27,'Resumen semanal'!$AM$3:$AU$1001,7,0)/100*'Resumen semanal'!$G27),0)</f>
        <v>5.0000000000000001E-3</v>
      </c>
      <c r="E32" s="18">
        <f>IFERROR((VLOOKUP('Resumen semanal'!$F27,'Resumen semanal'!$AM$3:$AU$1001,9,0)/100*'Resumen semanal'!$G27),0)</f>
        <v>35.85</v>
      </c>
      <c r="F32" s="19">
        <f>IFERROR(B32*'Resumen semanal'!N$2/$E32,0)</f>
        <v>1.0167364016736402</v>
      </c>
      <c r="G32" s="19">
        <f>IFERROR(C32*'Resumen semanal'!O$2/$E32,0)</f>
        <v>4.4630404463040447E-3</v>
      </c>
      <c r="H32" s="19">
        <f>IFERROR(D32*'Resumen semanal'!P$2/$E32,0)</f>
        <v>5.5788005578800558E-4</v>
      </c>
    </row>
    <row r="33" spans="1:8" x14ac:dyDescent="0.2">
      <c r="A33" s="73"/>
      <c r="B33" s="17">
        <f>IFERROR((VLOOKUP('Resumen semanal'!$F28,'Resumen semanal'!$AM$3:$AU$1001,2,0)/100*'Resumen semanal'!$G28),0)</f>
        <v>0.12</v>
      </c>
      <c r="C33" s="17">
        <f>IFERROR((VLOOKUP('Resumen semanal'!$F28,'Resumen semanal'!$AM$3:$AU$1001,3,0)/100*'Resumen semanal'!$G28),0)</f>
        <v>3</v>
      </c>
      <c r="D33" s="17">
        <f>IFERROR((VLOOKUP('Resumen semanal'!$F28,'Resumen semanal'!$AM$3:$AU$1001,7,0)/100*'Resumen semanal'!$G28),0)</f>
        <v>22.56</v>
      </c>
      <c r="E33" s="18">
        <f>IFERROR((VLOOKUP('Resumen semanal'!$F28,'Resumen semanal'!$AM$3:$AU$1001,9,0)/100*'Resumen semanal'!$G28),0)</f>
        <v>111.60000000000001</v>
      </c>
      <c r="F33" s="19">
        <f>IFERROR(B33*'Resumen semanal'!N$2/$E33,0)</f>
        <v>9.6774193548387101E-3</v>
      </c>
      <c r="G33" s="19">
        <f>IFERROR(C33*'Resumen semanal'!O$2/$E33,0)</f>
        <v>0.1075268817204301</v>
      </c>
      <c r="H33" s="19">
        <f>IFERROR(D33*'Resumen semanal'!P$2/$E33,0)</f>
        <v>0.80860215053763429</v>
      </c>
    </row>
    <row r="34" spans="1:8" x14ac:dyDescent="0.2">
      <c r="A34" s="73"/>
      <c r="B34" s="17">
        <f>IFERROR((VLOOKUP('Resumen semanal'!$F29,'Resumen semanal'!$AM$3:$AU$1001,2,0)/100*'Resumen semanal'!$G29),0)</f>
        <v>0.12</v>
      </c>
      <c r="C34" s="17">
        <f>IFERROR((VLOOKUP('Resumen semanal'!$F29,'Resumen semanal'!$AM$3:$AU$1001,3,0)/100*'Resumen semanal'!$G29),0)</f>
        <v>0.72</v>
      </c>
      <c r="D34" s="17">
        <f>IFERROR((VLOOKUP('Resumen semanal'!$F29,'Resumen semanal'!$AM$3:$AU$1001,7,0)/100*'Resumen semanal'!$G29),0)</f>
        <v>1.1700000000000002</v>
      </c>
      <c r="E34" s="18">
        <f>IFERROR((VLOOKUP('Resumen semanal'!$F29,'Resumen semanal'!$AM$3:$AU$1001,9,0)/100*'Resumen semanal'!$G29),0)</f>
        <v>10.5</v>
      </c>
      <c r="F34" s="19">
        <f>IFERROR(B34*'Resumen semanal'!N$2/$E34,0)</f>
        <v>0.10285714285714287</v>
      </c>
      <c r="G34" s="19">
        <f>IFERROR(C34*'Resumen semanal'!O$2/$E34,0)</f>
        <v>0.2742857142857143</v>
      </c>
      <c r="H34" s="19">
        <f>IFERROR(D34*'Resumen semanal'!P$2/$E34,0)</f>
        <v>0.44571428571428579</v>
      </c>
    </row>
    <row r="35" spans="1:8" x14ac:dyDescent="0.2">
      <c r="A35" s="73"/>
      <c r="B35" s="17">
        <f>IFERROR((VLOOKUP('Resumen semanal'!$F30,'Resumen semanal'!$AM$3:$AU$1001,2,0)/100*'Resumen semanal'!$G30),0)</f>
        <v>0.1</v>
      </c>
      <c r="C35" s="17">
        <f>IFERROR((VLOOKUP('Resumen semanal'!$F30,'Resumen semanal'!$AM$3:$AU$1001,3,0)/100*'Resumen semanal'!$G30),0)</f>
        <v>0.75</v>
      </c>
      <c r="D35" s="17">
        <f>IFERROR((VLOOKUP('Resumen semanal'!$F30,'Resumen semanal'!$AM$3:$AU$1001,7,0)/100*'Resumen semanal'!$G30),0)</f>
        <v>1.2093862815884477</v>
      </c>
      <c r="E35" s="18">
        <f>IFERROR((VLOOKUP('Resumen semanal'!$F30,'Resumen semanal'!$AM$3:$AU$1001,9,0)/100*'Resumen semanal'!$G30),0)</f>
        <v>11.5</v>
      </c>
      <c r="F35" s="19">
        <f>IFERROR(B35*'Resumen semanal'!N$2/$E35,0)</f>
        <v>7.8260869565217397E-2</v>
      </c>
      <c r="G35" s="19">
        <f>IFERROR(C35*'Resumen semanal'!O$2/$E35,0)</f>
        <v>0.2608695652173913</v>
      </c>
      <c r="H35" s="19">
        <f>IFERROR(D35*'Resumen semanal'!P$2/$E35,0)</f>
        <v>0.42065609794380793</v>
      </c>
    </row>
    <row r="36" spans="1:8" x14ac:dyDescent="0.2">
      <c r="A36" s="73"/>
      <c r="B36" s="17">
        <f>IFERROR((VLOOKUP('Resumen semanal'!$F31,'Resumen semanal'!$AM$3:$AU$1001,2,0)/100*'Resumen semanal'!$G31),0)</f>
        <v>5</v>
      </c>
      <c r="C36" s="17">
        <f>IFERROR((VLOOKUP('Resumen semanal'!$F31,'Resumen semanal'!$AM$3:$AU$1001,3,0)/100*'Resumen semanal'!$G31),0)</f>
        <v>0</v>
      </c>
      <c r="D36" s="17">
        <f>IFERROR((VLOOKUP('Resumen semanal'!$F31,'Resumen semanal'!$AM$3:$AU$1001,7,0)/100*'Resumen semanal'!$G31),0)</f>
        <v>0</v>
      </c>
      <c r="E36" s="18">
        <f>IFERROR((VLOOKUP('Resumen semanal'!$F31,'Resumen semanal'!$AM$3:$AU$1001,9,0)/100*'Resumen semanal'!$G31),0)</f>
        <v>45</v>
      </c>
      <c r="F36" s="19">
        <f>IFERROR(B36*'Resumen semanal'!N$2/$E36,0)</f>
        <v>1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semanal'!$F32,'Resumen semanal'!$AM$3:$AU$1001,2,0)/100*'Resumen semanal'!$G32),0)</f>
        <v>3.7450000000000001</v>
      </c>
      <c r="C37" s="17">
        <f>IFERROR((VLOOKUP('Resumen semanal'!$F32,'Resumen semanal'!$AM$3:$AU$1001,3,0)/100*'Resumen semanal'!$G32),0)</f>
        <v>0.28000000000000003</v>
      </c>
      <c r="D37" s="17">
        <f>IFERROR((VLOOKUP('Resumen semanal'!$F32,'Resumen semanal'!$AM$3:$AU$1001,7,0)/100*'Resumen semanal'!$G32),0)</f>
        <v>1.085</v>
      </c>
      <c r="E37" s="18">
        <f>IFERROR((VLOOKUP('Resumen semanal'!$F32,'Resumen semanal'!$AM$3:$AU$1001,9,0)/100*'Resumen semanal'!$G32),0)</f>
        <v>39.164999999999999</v>
      </c>
      <c r="F37" s="19">
        <f>IFERROR(B37*'Resumen semanal'!N$2/$E37,0)</f>
        <v>0.8605898123324397</v>
      </c>
      <c r="G37" s="19">
        <f>IFERROR(C37*'Resumen semanal'!O$2/$E37,0)</f>
        <v>2.8596961572832889E-2</v>
      </c>
      <c r="H37" s="19">
        <f>IFERROR(D37*'Resumen semanal'!P$2/$E37,0)</f>
        <v>0.11081322609472744</v>
      </c>
    </row>
    <row r="38" spans="1:8" x14ac:dyDescent="0.2">
      <c r="A38" s="73"/>
      <c r="B38" s="17">
        <f>IFERROR((VLOOKUP('Resumen semanal'!$F33,'Resumen semanal'!$AM$3:$AU$1001,2,0)/100*'Resumen semanal'!$G33),0)</f>
        <v>0</v>
      </c>
      <c r="C38" s="17">
        <f>IFERROR((VLOOKUP('Resumen semanal'!$F33,'Resumen semanal'!$AM$3:$AU$1001,3,0)/100*'Resumen semanal'!$G33),0)</f>
        <v>0</v>
      </c>
      <c r="D38" s="17">
        <f>IFERROR((VLOOKUP('Resumen semanal'!$F33,'Resumen semanal'!$AM$3:$AU$1001,7,0)/100*'Resumen semanal'!$G33),0)</f>
        <v>0</v>
      </c>
      <c r="E38" s="18">
        <f>IFERROR((VLOOKUP('Resumen semanal'!$F33,'Resumen semanal'!$AM$3:$AU$1001,9,0)/100*'Resumen semanal'!$G33),0)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semanal'!$F34,'Resumen semanal'!$AM$3:$AU$1001,2,0)/100*'Resumen semanal'!$G34),0)</f>
        <v>0</v>
      </c>
      <c r="C39" s="17">
        <f>IFERROR((VLOOKUP('Resumen semanal'!$F34,'Resumen semanal'!$AM$3:$AU$1001,3,0)/100*'Resumen semanal'!$G34),0)</f>
        <v>0</v>
      </c>
      <c r="D39" s="17">
        <f>IFERROR((VLOOKUP('Resumen semanal'!$F34,'Resumen semanal'!$AM$3:$AU$1001,7,0)/100*'Resumen semanal'!$G34),0)</f>
        <v>0</v>
      </c>
      <c r="E39" s="18">
        <f>IFERROR((VLOOKUP('Resumen semanal'!$F34,'Resumen semanal'!$AM$3:$AU$1001,9,0)/100*'Resumen semanal'!$G34),0)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semanal'!$F35,'Resumen semanal'!$AM$3:$AU$1001,2,0)/100*'Resumen semanal'!$G35),0)</f>
        <v>0</v>
      </c>
      <c r="C40" s="17">
        <f>IFERROR((VLOOKUP('Resumen semanal'!$F35,'Resumen semanal'!$AM$3:$AU$1001,3,0)/100*'Resumen semanal'!$G35),0)</f>
        <v>0</v>
      </c>
      <c r="D40" s="17">
        <f>IFERROR((VLOOKUP('Resumen semanal'!$F35,'Resumen semanal'!$AM$3:$AU$1001,7,0)/100*'Resumen semanal'!$G35),0)</f>
        <v>0</v>
      </c>
      <c r="E40" s="18">
        <f>IFERROR((VLOOKUP('Resumen semanal'!$F35,'Resumen semanal'!$AM$3:$AU$1001,9,0)/100*'Resumen semanal'!$G35),0)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17.184999999999999</v>
      </c>
      <c r="C41" s="15">
        <f>SUM(C31:C40)</f>
        <v>43.79</v>
      </c>
      <c r="D41" s="15">
        <f>SUM(D31:D40)</f>
        <v>26.029386281588447</v>
      </c>
      <c r="E41" s="20">
        <f>SUM(E31:E40)</f>
        <v>445.61500000000001</v>
      </c>
      <c r="F41" s="16">
        <f>IFERROR(B41*'Resumen semanal'!N$2/$E41,0)</f>
        <v>0.347082122459971</v>
      </c>
      <c r="G41" s="16">
        <f>IFERROR(C41*'Resumen semanal'!O$2/$E41,0)</f>
        <v>0.3930747394050918</v>
      </c>
      <c r="H41" s="16">
        <f>IFERROR(D41*'Resumen semanal'!P$2/$E41,0)</f>
        <v>0.23364910320872007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semanal'!$H26,'Resumen semanal'!$AM$3:$AU$1001,2,0)/100*'Resumen semanal'!$I26),0)</f>
        <v>0.3</v>
      </c>
      <c r="C45" s="17">
        <f>IFERROR((VLOOKUP('Resumen semanal'!$H26,'Resumen semanal'!$AM$3:$AU$1001,3,0)/100*'Resumen semanal'!$I26),0)</f>
        <v>0.7</v>
      </c>
      <c r="D45" s="17">
        <f>IFERROR((VLOOKUP('Resumen semanal'!$H26,'Resumen semanal'!$AM$3:$AU$1001,7,0)/100*'Resumen semanal'!$I26),0)</f>
        <v>5.7</v>
      </c>
      <c r="E45" s="18">
        <f>IFERROR((VLOOKUP('Resumen semanal'!$H26,'Resumen semanal'!$AM$3:$AU$1001,9,0)/100*'Resumen semanal'!$I26),0)</f>
        <v>32</v>
      </c>
      <c r="F45" s="19">
        <f>IFERROR(B45*'Resumen semanal'!N$2/$E45,0)</f>
        <v>8.4374999999999992E-2</v>
      </c>
      <c r="G45" s="19">
        <f>IFERROR(C45*'Resumen semanal'!O$2/$E45,0)</f>
        <v>8.7499999999999994E-2</v>
      </c>
      <c r="H45" s="19">
        <f>IFERROR(D45*'Resumen semanal'!P$2/$E45,0)</f>
        <v>0.71250000000000002</v>
      </c>
    </row>
    <row r="46" spans="1:8" x14ac:dyDescent="0.2">
      <c r="A46" s="73"/>
      <c r="B46" s="17">
        <f>IFERROR((VLOOKUP('Resumen semanal'!$H27,'Resumen semanal'!$AM$3:$AU$1001,2,0)/100*'Resumen semanal'!$I27),0)</f>
        <v>0</v>
      </c>
      <c r="C46" s="17">
        <f>IFERROR((VLOOKUP('Resumen semanal'!$H27,'Resumen semanal'!$AM$3:$AU$1001,3,0)/100*'Resumen semanal'!$I27),0)</f>
        <v>0</v>
      </c>
      <c r="D46" s="17">
        <f>IFERROR((VLOOKUP('Resumen semanal'!$H27,'Resumen semanal'!$AM$3:$AU$1001,7,0)/100*'Resumen semanal'!$I27),0)</f>
        <v>0</v>
      </c>
      <c r="E46" s="18">
        <f>IFERROR((VLOOKUP('Resumen semanal'!$H27,'Resumen semanal'!$AM$3:$AU$1001,9,0)/100*'Resumen semanal'!$I27),0)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semanal'!$H28,'Resumen semanal'!$AM$3:$AU$1001,2,0)/100*'Resumen semanal'!$I28),0)</f>
        <v>0</v>
      </c>
      <c r="C47" s="17">
        <f>IFERROR((VLOOKUP('Resumen semanal'!$H28,'Resumen semanal'!$AM$3:$AU$1001,3,0)/100*'Resumen semanal'!$I28),0)</f>
        <v>0</v>
      </c>
      <c r="D47" s="17">
        <f>IFERROR((VLOOKUP('Resumen semanal'!$H28,'Resumen semanal'!$AM$3:$AU$1001,7,0)/100*'Resumen semanal'!$I28),0)</f>
        <v>0</v>
      </c>
      <c r="E47" s="18">
        <f>IFERROR((VLOOKUP('Resumen semanal'!$H28,'Resumen semanal'!$AM$3:$AU$1001,9,0)/100*'Resumen semanal'!$I28),0)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semanal'!$H29,'Resumen semanal'!$AM$3:$AU$1001,2,0)/100*'Resumen semanal'!$I29),0)</f>
        <v>0</v>
      </c>
      <c r="C48" s="17">
        <f>IFERROR((VLOOKUP('Resumen semanal'!$H29,'Resumen semanal'!$AM$3:$AU$1001,3,0)/100*'Resumen semanal'!$I29),0)</f>
        <v>0</v>
      </c>
      <c r="D48" s="17">
        <f>IFERROR((VLOOKUP('Resumen semanal'!$H29,'Resumen semanal'!$AM$3:$AU$1001,7,0)/100*'Resumen semanal'!$I29),0)</f>
        <v>0</v>
      </c>
      <c r="E48" s="18">
        <f>IFERROR((VLOOKUP('Resumen semanal'!$H29,'Resumen semanal'!$AM$3:$AU$1001,9,0)/100*'Resumen semanal'!$I29),0)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semanal'!$H30,'Resumen semanal'!$AM$3:$AU$1001,2,0)/100*'Resumen semanal'!$I30),0)</f>
        <v>0</v>
      </c>
      <c r="C49" s="17">
        <f>IFERROR((VLOOKUP('Resumen semanal'!$H30,'Resumen semanal'!$AM$3:$AU$1001,3,0)/100*'Resumen semanal'!$I30),0)</f>
        <v>0</v>
      </c>
      <c r="D49" s="17">
        <f>IFERROR((VLOOKUP('Resumen semanal'!$H30,'Resumen semanal'!$AM$3:$AU$1001,7,0)/100*'Resumen semanal'!$I30),0)</f>
        <v>0</v>
      </c>
      <c r="E49" s="18">
        <f>IFERROR((VLOOKUP('Resumen semanal'!$H30,'Resumen semanal'!$AM$3:$AU$1001,9,0)/100*'Resumen semanal'!$I30),0)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semanal'!$H31,'Resumen semanal'!$AM$3:$AU$1001,2,0)/100*'Resumen semanal'!$I31),0)</f>
        <v>0</v>
      </c>
      <c r="C50" s="17">
        <f>IFERROR((VLOOKUP('Resumen semanal'!$H31,'Resumen semanal'!$AM$3:$AU$1001,3,0)/100*'Resumen semanal'!$I31),0)</f>
        <v>0</v>
      </c>
      <c r="D50" s="17">
        <f>IFERROR((VLOOKUP('Resumen semanal'!$H31,'Resumen semanal'!$AM$3:$AU$1001,7,0)/100*'Resumen semanal'!$I31),0)</f>
        <v>0</v>
      </c>
      <c r="E50" s="18">
        <f>IFERROR((VLOOKUP('Resumen semanal'!$H31,'Resumen semanal'!$AM$3:$AU$1001,9,0)/100*'Resumen semanal'!$I31),0)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semanal'!$H32,'Resumen semanal'!$AM$3:$AU$1001,2,0)/100*'Resumen semanal'!$I32),0)</f>
        <v>0</v>
      </c>
      <c r="C51" s="17">
        <f>IFERROR((VLOOKUP('Resumen semanal'!$H32,'Resumen semanal'!$AM$3:$AU$1001,3,0)/100*'Resumen semanal'!$I32),0)</f>
        <v>0</v>
      </c>
      <c r="D51" s="17">
        <f>IFERROR((VLOOKUP('Resumen semanal'!$H32,'Resumen semanal'!$AM$3:$AU$1001,7,0)/100*'Resumen semanal'!$I32),0)</f>
        <v>0</v>
      </c>
      <c r="E51" s="18">
        <f>IFERROR((VLOOKUP('Resumen semanal'!$H32,'Resumen semanal'!$AM$3:$AU$1001,9,0)/100*'Resumen semanal'!$I32),0)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semanal'!$H33,'Resumen semanal'!$AM$3:$AU$1001,2,0)/100*'Resumen semanal'!$I33),0)</f>
        <v>0</v>
      </c>
      <c r="C52" s="17">
        <f>IFERROR((VLOOKUP('Resumen semanal'!$H33,'Resumen semanal'!$AM$3:$AU$1001,3,0)/100*'Resumen semanal'!$I33),0)</f>
        <v>0</v>
      </c>
      <c r="D52" s="17">
        <f>IFERROR((VLOOKUP('Resumen semanal'!$H33,'Resumen semanal'!$AM$3:$AU$1001,7,0)/100*'Resumen semanal'!$I33),0)</f>
        <v>0</v>
      </c>
      <c r="E52" s="18">
        <f>IFERROR((VLOOKUP('Resumen semanal'!$H33,'Resumen semanal'!$AM$3:$AU$1001,9,0)/100*'Resumen semanal'!$I33),0)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semanal'!$H34,'Resumen semanal'!$AM$3:$AU$1001,2,0)/100*'Resumen semanal'!$I34),0)</f>
        <v>0</v>
      </c>
      <c r="C53" s="17">
        <f>IFERROR((VLOOKUP('Resumen semanal'!$H34,'Resumen semanal'!$AM$3:$AU$1001,3,0)/100*'Resumen semanal'!$I34),0)</f>
        <v>0</v>
      </c>
      <c r="D53" s="17">
        <f>IFERROR((VLOOKUP('Resumen semanal'!$H34,'Resumen semanal'!$AM$3:$AU$1001,7,0)/100*'Resumen semanal'!$I34),0)</f>
        <v>0</v>
      </c>
      <c r="E53" s="18">
        <f>IFERROR((VLOOKUP('Resumen semanal'!$H34,'Resumen semanal'!$AM$3:$AU$1001,9,0)/100*'Resumen semanal'!$I34),0)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semanal'!$H35,'Resumen semanal'!$AM$3:$AU$1001,2,0)/100*'Resumen semanal'!$I35),0)</f>
        <v>0</v>
      </c>
      <c r="C54" s="17">
        <f>IFERROR((VLOOKUP('Resumen semanal'!$H35,'Resumen semanal'!$AM$3:$AU$1001,3,0)/100*'Resumen semanal'!$I35),0)</f>
        <v>0</v>
      </c>
      <c r="D54" s="17">
        <f>IFERROR((VLOOKUP('Resumen semanal'!$H35,'Resumen semanal'!$AM$3:$AU$1001,7,0)/100*'Resumen semanal'!$I35),0)</f>
        <v>0</v>
      </c>
      <c r="E54" s="18">
        <f>IFERROR((VLOOKUP('Resumen semanal'!$H35,'Resumen semanal'!$AM$3:$AU$1001,9,0)/100*'Resumen semanal'!$I35),0)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0.3</v>
      </c>
      <c r="C55" s="15">
        <f>SUM(C45:C54)</f>
        <v>0.7</v>
      </c>
      <c r="D55" s="15">
        <f>SUM(D45:D54)</f>
        <v>5.7</v>
      </c>
      <c r="E55" s="20">
        <f>SUM(E45:E54)</f>
        <v>32</v>
      </c>
      <c r="F55" s="16">
        <f>IFERROR(B55*'Resumen semanal'!N$2/$E55,0)</f>
        <v>8.4374999999999992E-2</v>
      </c>
      <c r="G55" s="16">
        <f>IFERROR(C55*'Resumen semanal'!O$2/$E55,0)</f>
        <v>8.7499999999999994E-2</v>
      </c>
      <c r="H55" s="16">
        <f>IFERROR(D55*'Resumen semanal'!P$2/$E55,0)</f>
        <v>0.71250000000000002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5" priority="1" operator="greaterThan">
      <formula>30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5F70-26DE-F44A-90E7-54D5E0FA7B02}">
  <dimension ref="A1:H55"/>
  <sheetViews>
    <sheetView showGridLines="0" topLeftCell="A25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semanal'!$B40,'Resumen semanal'!$AM$3:$AU$1001,2,0)/100*'Resumen semanal'!$C40),0)</f>
        <v>13.188405797101449</v>
      </c>
      <c r="C3" s="17">
        <f>IFERROR((VLOOKUP('Resumen semanal'!$B40,'Resumen semanal'!$AM$3:$AU$1001,3,0)/100*'Resumen semanal'!$C40),0)</f>
        <v>6.2173913043478262</v>
      </c>
      <c r="D3" s="17">
        <f>IFERROR((VLOOKUP('Resumen semanal'!$B40,'Resumen semanal'!$AM$3:$AU$1001,7,0)/100*'Resumen semanal'!$C40),0)</f>
        <v>9.9855072463768106</v>
      </c>
      <c r="E3" s="18">
        <f>IFERROR((VLOOKUP('Resumen semanal'!$B40,'Resumen semanal'!$AM$3:$AU$1001,9,0)/100*'Resumen semanal'!$C40),0)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semanal'!$B41,'Resumen semanal'!$AM$3:$AU$1001,2,0)/100*'Resumen semanal'!$C41),0)</f>
        <v>10.6</v>
      </c>
      <c r="C4" s="17">
        <f>IFERROR((VLOOKUP('Resumen semanal'!$B41,'Resumen semanal'!$AM$3:$AU$1001,3,0)/100*'Resumen semanal'!$C41),0)</f>
        <v>12.6</v>
      </c>
      <c r="D4" s="17">
        <f>IFERROR((VLOOKUP('Resumen semanal'!$B41,'Resumen semanal'!$AM$3:$AU$1001,7,0)/100*'Resumen semanal'!$C41),0)</f>
        <v>1.1000000000000001</v>
      </c>
      <c r="E4" s="18">
        <f>IFERROR((VLOOKUP('Resumen semanal'!$B41,'Resumen semanal'!$AM$3:$AU$1001,9,0)/100*'Resumen semanal'!$C41),0)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semanal'!$B42,'Resumen semanal'!$AM$3:$AU$1001,2,0)/100*'Resumen semanal'!$C42),0)</f>
        <v>4.0500000000000007</v>
      </c>
      <c r="C5" s="17">
        <f>IFERROR((VLOOKUP('Resumen semanal'!$B42,'Resumen semanal'!$AM$3:$AU$1001,3,0)/100*'Resumen semanal'!$C42),0)</f>
        <v>0.04</v>
      </c>
      <c r="D5" s="17">
        <f>IFERROR((VLOOKUP('Resumen semanal'!$B42,'Resumen semanal'!$AM$3:$AU$1001,7,0)/100*'Resumen semanal'!$C42),0)</f>
        <v>5.0000000000000001E-3</v>
      </c>
      <c r="E5" s="18">
        <f>IFERROR((VLOOKUP('Resumen semanal'!$B42,'Resumen semanal'!$AM$3:$AU$1001,9,0)/100*'Resumen semanal'!$C42),0)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semanal'!$B43,'Resumen semanal'!$AM$3:$AU$1001,2,0)/100*'Resumen semanal'!$C43),0)</f>
        <v>3.3774834437086092</v>
      </c>
      <c r="C6" s="17">
        <f>IFERROR((VLOOKUP('Resumen semanal'!$B43,'Resumen semanal'!$AM$3:$AU$1001,3,0)/100*'Resumen semanal'!$C43),0)</f>
        <v>1.788079470198676</v>
      </c>
      <c r="D6" s="17">
        <f>IFERROR((VLOOKUP('Resumen semanal'!$B43,'Resumen semanal'!$AM$3:$AU$1001,7,0)/100*'Resumen semanal'!$C43),0)</f>
        <v>5.3642384105960268</v>
      </c>
      <c r="E6" s="18">
        <f>IFERROR((VLOOKUP('Resumen semanal'!$B43,'Resumen semanal'!$AM$3:$AU$1001,9,0)/100*'Resumen semanal'!$C43),0)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semanal'!$B44,'Resumen semanal'!$AM$3:$AU$1001,2,0)/100*'Resumen semanal'!$C44),0)</f>
        <v>15.135135135135133</v>
      </c>
      <c r="C7" s="17">
        <f>IFERROR((VLOOKUP('Resumen semanal'!$B44,'Resumen semanal'!$AM$3:$AU$1001,3,0)/100*'Resumen semanal'!$C44),0)</f>
        <v>5.2972972972972965</v>
      </c>
      <c r="D7" s="17">
        <f>IFERROR((VLOOKUP('Resumen semanal'!$B44,'Resumen semanal'!$AM$3:$AU$1001,7,0)/100*'Resumen semanal'!$C44),0)</f>
        <v>7.1891891891891895</v>
      </c>
      <c r="E7" s="18">
        <f>IFERROR((VLOOKUP('Resumen semanal'!$B44,'Resumen semanal'!$AM$3:$AU$1001,9,0)/100*'Resumen semanal'!$C44),0)</f>
        <v>189.18918918918919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semanal'!$B45,'Resumen semanal'!$AM$3:$AU$1001,2,0)/100*'Resumen semanal'!$C45),0)</f>
        <v>0</v>
      </c>
      <c r="C8" s="17">
        <f>IFERROR((VLOOKUP('Resumen semanal'!$B45,'Resumen semanal'!$AM$3:$AU$1001,3,0)/100*'Resumen semanal'!$C45),0)</f>
        <v>0</v>
      </c>
      <c r="D8" s="17">
        <f>IFERROR((VLOOKUP('Resumen semanal'!$B45,'Resumen semanal'!$AM$3:$AU$1001,7,0)/100*'Resumen semanal'!$C45),0)</f>
        <v>0</v>
      </c>
      <c r="E8" s="18">
        <f>IFERROR((VLOOKUP('Resumen semanal'!$B45,'Resumen semanal'!$AM$3:$AU$1001,9,0)/100*'Resumen semanal'!$C45),0)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semanal'!$B46,'Resumen semanal'!$AM$3:$AU$1001,2,0)/100*'Resumen semanal'!$C46),0)</f>
        <v>0</v>
      </c>
      <c r="C9" s="17">
        <f>IFERROR((VLOOKUP('Resumen semanal'!$B46,'Resumen semanal'!$AM$3:$AU$1001,3,0)/100*'Resumen semanal'!$C46),0)</f>
        <v>0</v>
      </c>
      <c r="D9" s="17">
        <f>IFERROR((VLOOKUP('Resumen semanal'!$B46,'Resumen semanal'!$AM$3:$AU$1001,7,0)/100*'Resumen semanal'!$C46),0)</f>
        <v>0</v>
      </c>
      <c r="E9" s="18">
        <f>IFERROR((VLOOKUP('Resumen semanal'!$B46,'Resumen semanal'!$AM$3:$AU$1001,9,0)/100*'Resumen semanal'!$C46),0)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semanal'!$B47,'Resumen semanal'!$AM$3:$AU$1001,2,0)/100*'Resumen semanal'!$C47),0)</f>
        <v>0</v>
      </c>
      <c r="C10" s="17">
        <f>IFERROR((VLOOKUP('Resumen semanal'!$B47,'Resumen semanal'!$AM$3:$AU$1001,3,0)/100*'Resumen semanal'!$C47),0)</f>
        <v>0</v>
      </c>
      <c r="D10" s="17">
        <f>IFERROR((VLOOKUP('Resumen semanal'!$B47,'Resumen semanal'!$AM$3:$AU$1001,7,0)/100*'Resumen semanal'!$C47),0)</f>
        <v>0</v>
      </c>
      <c r="E10" s="18">
        <f>IFERROR((VLOOKUP('Resumen semanal'!$B47,'Resumen semanal'!$AM$3:$AU$1001,9,0)/100*'Resumen semanal'!$C47),0)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semanal'!$B48,'Resumen semanal'!$AM$3:$AU$1001,2,0)/100*'Resumen semanal'!$C48),0)</f>
        <v>0</v>
      </c>
      <c r="C11" s="17">
        <f>IFERROR((VLOOKUP('Resumen semanal'!$B48,'Resumen semanal'!$AM$3:$AU$1001,3,0)/100*'Resumen semanal'!$C48),0)</f>
        <v>0</v>
      </c>
      <c r="D11" s="17">
        <f>IFERROR((VLOOKUP('Resumen semanal'!$B48,'Resumen semanal'!$AM$3:$AU$1001,7,0)/100*'Resumen semanal'!$C48),0)</f>
        <v>0</v>
      </c>
      <c r="E11" s="18">
        <f>IFERROR((VLOOKUP('Resumen semanal'!$B48,'Resumen semanal'!$AM$3:$AU$1001,9,0)/100*'Resumen semanal'!$C48),0)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semanal'!$B49,'Resumen semanal'!$AM$3:$AU$1001,2,0)/100*'Resumen semanal'!$C49),0)</f>
        <v>0</v>
      </c>
      <c r="C12" s="17">
        <f>IFERROR((VLOOKUP('Resumen semanal'!$B49,'Resumen semanal'!$AM$3:$AU$1001,3,0)/100*'Resumen semanal'!$C49),0)</f>
        <v>0</v>
      </c>
      <c r="D12" s="17">
        <f>IFERROR((VLOOKUP('Resumen semanal'!$B49,'Resumen semanal'!$AM$3:$AU$1001,7,0)/100*'Resumen semanal'!$C49),0)</f>
        <v>0</v>
      </c>
      <c r="E12" s="18">
        <f>IFERROR((VLOOKUP('Resumen semanal'!$B49,'Resumen semanal'!$AM$3:$AU$1001,9,0)/100*'Resumen semanal'!$C49),0)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46.351024375945187</v>
      </c>
      <c r="C13" s="15">
        <f>SUM(C3:C12)</f>
        <v>25.942768071843794</v>
      </c>
      <c r="D13" s="15">
        <f>SUM(D3:D12)</f>
        <v>23.643934846162029</v>
      </c>
      <c r="E13" s="20">
        <f>SUM(E3:E12)</f>
        <v>636.28727441809792</v>
      </c>
      <c r="F13" s="16">
        <f>IFERROR(B13*'Resumen semanal'!N$2/$E13,0)</f>
        <v>0.6556145881826887</v>
      </c>
      <c r="G13" s="16">
        <f>IFERROR(C13*'Resumen semanal'!O$2/$E13,0)</f>
        <v>0.16308839805459988</v>
      </c>
      <c r="H13" s="16">
        <f>IFERROR(D13*'Resumen semanal'!P$2/$E13,0)</f>
        <v>0.14863685506069599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semanal'!$D40,'Resumen semanal'!$AM$3:$AU$1001,2,0)/100*'Resumen semanal'!$E40),0)</f>
        <v>11.4</v>
      </c>
      <c r="C17" s="17">
        <f>IFERROR((VLOOKUP('Resumen semanal'!$D40,'Resumen semanal'!$AM$3:$AU$1001,3,0)/100*'Resumen semanal'!$E40),0)</f>
        <v>43.5</v>
      </c>
      <c r="D17" s="17">
        <f>IFERROR((VLOOKUP('Resumen semanal'!$D40,'Resumen semanal'!$AM$3:$AU$1001,7,0)/100*'Resumen semanal'!$E40),0)</f>
        <v>0</v>
      </c>
      <c r="E17" s="18">
        <f>IFERROR((VLOOKUP('Resumen semanal'!$D40,'Resumen semanal'!$AM$3:$AU$1001,9,0)/100*'Resumen semanal'!$E40),0)</f>
        <v>289.5</v>
      </c>
      <c r="F17" s="19">
        <f>IFERROR(B17*'Resumen semanal'!N$2/$E17,0)</f>
        <v>0.35440414507772022</v>
      </c>
      <c r="G17" s="19">
        <f>IFERROR(C17*'Resumen semanal'!O$2/$E17,0)</f>
        <v>0.60103626943005184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semanal'!$D41,'Resumen semanal'!$AM$3:$AU$1001,2,0)/100*'Resumen semanal'!$E41),0)</f>
        <v>0.96</v>
      </c>
      <c r="C18" s="17">
        <f>IFERROR((VLOOKUP('Resumen semanal'!$D41,'Resumen semanal'!$AM$3:$AU$1001,3,0)/100*'Resumen semanal'!$E41),0)</f>
        <v>3.2</v>
      </c>
      <c r="D18" s="17">
        <f>IFERROR((VLOOKUP('Resumen semanal'!$D41,'Resumen semanal'!$AM$3:$AU$1001,7,0)/100*'Resumen semanal'!$E41),0)</f>
        <v>20.32</v>
      </c>
      <c r="E18" s="18">
        <f>IFERROR((VLOOKUP('Resumen semanal'!$D41,'Resumen semanal'!$AM$3:$AU$1001,9,0)/100*'Resumen semanal'!$E41),0)</f>
        <v>108.80000000000001</v>
      </c>
      <c r="F18" s="19">
        <f>IFERROR(B18*'Resumen semanal'!N$2/$E18,0)</f>
        <v>7.9411764705882348E-2</v>
      </c>
      <c r="G18" s="19">
        <f>IFERROR(C18*'Resumen semanal'!O$2/$E18,0)</f>
        <v>0.11764705882352941</v>
      </c>
      <c r="H18" s="19">
        <f>IFERROR(D18*'Resumen semanal'!P$2/$E18,0)</f>
        <v>0.74705882352941166</v>
      </c>
    </row>
    <row r="19" spans="1:8" x14ac:dyDescent="0.2">
      <c r="A19" s="73"/>
      <c r="B19" s="17">
        <f>IFERROR((VLOOKUP('Resumen semanal'!$D42,'Resumen semanal'!$AM$3:$AU$1001,2,0)/100*'Resumen semanal'!$E42),0)</f>
        <v>0.12</v>
      </c>
      <c r="C19" s="17">
        <f>IFERROR((VLOOKUP('Resumen semanal'!$D42,'Resumen semanal'!$AM$3:$AU$1001,3,0)/100*'Resumen semanal'!$E42),0)</f>
        <v>0.56999999999999995</v>
      </c>
      <c r="D19" s="17">
        <f>IFERROR((VLOOKUP('Resumen semanal'!$D42,'Resumen semanal'!$AM$3:$AU$1001,7,0)/100*'Resumen semanal'!$E42),0)</f>
        <v>1.0799999999999998</v>
      </c>
      <c r="E19" s="18">
        <f>IFERROR((VLOOKUP('Resumen semanal'!$D42,'Resumen semanal'!$AM$3:$AU$1001,9,0)/100*'Resumen semanal'!$E42),0)</f>
        <v>8.4</v>
      </c>
      <c r="F19" s="19">
        <f>IFERROR(B19*'Resumen semanal'!N$2/$E19,0)</f>
        <v>0.12857142857142859</v>
      </c>
      <c r="G19" s="19">
        <f>IFERROR(C19*'Resumen semanal'!O$2/$E19,0)</f>
        <v>0.27142857142857141</v>
      </c>
      <c r="H19" s="19">
        <f>IFERROR(D19*'Resumen semanal'!P$2/$E19,0)</f>
        <v>0.51428571428571423</v>
      </c>
    </row>
    <row r="20" spans="1:8" x14ac:dyDescent="0.2">
      <c r="A20" s="73"/>
      <c r="B20" s="17">
        <f>IFERROR((VLOOKUP('Resumen semanal'!$D43,'Resumen semanal'!$AM$3:$AU$1001,2,0)/100*'Resumen semanal'!$E43),0)</f>
        <v>0.1</v>
      </c>
      <c r="C20" s="17">
        <f>IFERROR((VLOOKUP('Resumen semanal'!$D43,'Resumen semanal'!$AM$3:$AU$1001,3,0)/100*'Resumen semanal'!$E43),0)</f>
        <v>0.75</v>
      </c>
      <c r="D20" s="17">
        <f>IFERROR((VLOOKUP('Resumen semanal'!$D43,'Resumen semanal'!$AM$3:$AU$1001,7,0)/100*'Resumen semanal'!$E43),0)</f>
        <v>1.2093862815884477</v>
      </c>
      <c r="E20" s="18">
        <f>IFERROR((VLOOKUP('Resumen semanal'!$D43,'Resumen semanal'!$AM$3:$AU$1001,9,0)/100*'Resumen semanal'!$E43),0)</f>
        <v>11.5</v>
      </c>
      <c r="F20" s="19">
        <f>IFERROR(B20*'Resumen semanal'!N$2/$E20,0)</f>
        <v>7.8260869565217397E-2</v>
      </c>
      <c r="G20" s="19">
        <f>IFERROR(C20*'Resumen semanal'!O$2/$E20,0)</f>
        <v>0.2608695652173913</v>
      </c>
      <c r="H20" s="19">
        <f>IFERROR(D20*'Resumen semanal'!P$2/$E20,0)</f>
        <v>0.42065609794380793</v>
      </c>
    </row>
    <row r="21" spans="1:8" x14ac:dyDescent="0.2">
      <c r="A21" s="73"/>
      <c r="B21" s="17">
        <f>IFERROR((VLOOKUP('Resumen semanal'!$D44,'Resumen semanal'!$AM$3:$AU$1001,2,0)/100*'Resumen semanal'!$E44),0)</f>
        <v>5</v>
      </c>
      <c r="C21" s="17">
        <f>IFERROR((VLOOKUP('Resumen semanal'!$D44,'Resumen semanal'!$AM$3:$AU$1001,3,0)/100*'Resumen semanal'!$E44),0)</f>
        <v>0</v>
      </c>
      <c r="D21" s="17">
        <f>IFERROR((VLOOKUP('Resumen semanal'!$D44,'Resumen semanal'!$AM$3:$AU$1001,7,0)/100*'Resumen semanal'!$E44),0)</f>
        <v>0</v>
      </c>
      <c r="E21" s="18">
        <f>IFERROR((VLOOKUP('Resumen semanal'!$D44,'Resumen semanal'!$AM$3:$AU$1001,9,0)/100*'Resumen semanal'!$E44),0)</f>
        <v>45</v>
      </c>
      <c r="F21" s="19">
        <f>IFERROR(B21*'Resumen semanal'!N$2/$E21,0)</f>
        <v>1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semanal'!$D45,'Resumen semanal'!$AM$3:$AU$1001,2,0)/100*'Resumen semanal'!$E45),0)</f>
        <v>0</v>
      </c>
      <c r="C22" s="17">
        <f>IFERROR((VLOOKUP('Resumen semanal'!$D45,'Resumen semanal'!$AM$3:$AU$1001,3,0)/100*'Resumen semanal'!$E45),0)</f>
        <v>0</v>
      </c>
      <c r="D22" s="17">
        <f>IFERROR((VLOOKUP('Resumen semanal'!$D45,'Resumen semanal'!$AM$3:$AU$1001,7,0)/100*'Resumen semanal'!$E45),0)</f>
        <v>0</v>
      </c>
      <c r="E22" s="18">
        <f>IFERROR((VLOOKUP('Resumen semanal'!$D45,'Resumen semanal'!$AM$3:$AU$1001,9,0)/100*'Resumen semanal'!$E45),0)</f>
        <v>0</v>
      </c>
      <c r="F22" s="19">
        <f>IFERROR(B22*'Resumen semanal'!N$2/$E22,0)</f>
        <v>0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semanal'!$D46,'Resumen semanal'!$AM$3:$AU$1001,2,0)/100*'Resumen semanal'!$E46),0)</f>
        <v>0</v>
      </c>
      <c r="C23" s="17">
        <f>IFERROR((VLOOKUP('Resumen semanal'!$D46,'Resumen semanal'!$AM$3:$AU$1001,3,0)/100*'Resumen semanal'!$E46),0)</f>
        <v>0</v>
      </c>
      <c r="D23" s="17">
        <f>IFERROR((VLOOKUP('Resumen semanal'!$D46,'Resumen semanal'!$AM$3:$AU$1001,7,0)/100*'Resumen semanal'!$E46),0)</f>
        <v>0</v>
      </c>
      <c r="E23" s="18">
        <f>IFERROR((VLOOKUP('Resumen semanal'!$D46,'Resumen semanal'!$AM$3:$AU$1001,9,0)/100*'Resumen semanal'!$E46),0)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semanal'!$D47,'Resumen semanal'!$AM$3:$AU$1001,2,0)/100*'Resumen semanal'!$E47),0)</f>
        <v>0</v>
      </c>
      <c r="C24" s="17">
        <f>IFERROR((VLOOKUP('Resumen semanal'!$D47,'Resumen semanal'!$AM$3:$AU$1001,3,0)/100*'Resumen semanal'!$E47),0)</f>
        <v>0</v>
      </c>
      <c r="D24" s="17">
        <f>IFERROR((VLOOKUP('Resumen semanal'!$D47,'Resumen semanal'!$AM$3:$AU$1001,7,0)/100*'Resumen semanal'!$E47),0)</f>
        <v>0</v>
      </c>
      <c r="E24" s="18">
        <f>IFERROR((VLOOKUP('Resumen semanal'!$D47,'Resumen semanal'!$AM$3:$AU$1001,9,0)/100*'Resumen semanal'!$E47),0)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semanal'!$D48,'Resumen semanal'!$AM$3:$AU$1001,2,0)/100*'Resumen semanal'!$E48),0)</f>
        <v>0</v>
      </c>
      <c r="C25" s="17">
        <f>IFERROR((VLOOKUP('Resumen semanal'!$D48,'Resumen semanal'!$AM$3:$AU$1001,3,0)/100*'Resumen semanal'!$E48),0)</f>
        <v>0</v>
      </c>
      <c r="D25" s="17">
        <f>IFERROR((VLOOKUP('Resumen semanal'!$D48,'Resumen semanal'!$AM$3:$AU$1001,7,0)/100*'Resumen semanal'!$E48),0)</f>
        <v>0</v>
      </c>
      <c r="E25" s="18">
        <f>IFERROR((VLOOKUP('Resumen semanal'!$D48,'Resumen semanal'!$AM$3:$AU$1001,9,0)/100*'Resumen semanal'!$E48),0)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semanal'!$D49,'Resumen semanal'!$AM$3:$AU$1001,2,0)/100*'Resumen semanal'!$E49),0)</f>
        <v>0</v>
      </c>
      <c r="C26" s="17">
        <f>IFERROR((VLOOKUP('Resumen semanal'!$D49,'Resumen semanal'!$AM$3:$AU$1001,3,0)/100*'Resumen semanal'!$E49),0)</f>
        <v>0</v>
      </c>
      <c r="D26" s="17">
        <f>IFERROR((VLOOKUP('Resumen semanal'!$D49,'Resumen semanal'!$AM$3:$AU$1001,7,0)/100*'Resumen semanal'!$E49),0)</f>
        <v>0</v>
      </c>
      <c r="E26" s="18">
        <f>IFERROR((VLOOKUP('Resumen semanal'!$D49,'Resumen semanal'!$AM$3:$AU$1001,9,0)/100*'Resumen semanal'!$E49),0)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17.579999999999998</v>
      </c>
      <c r="C27" s="15">
        <f>SUM(C17:C26)</f>
        <v>48.02</v>
      </c>
      <c r="D27" s="15">
        <f>SUM(D17:D26)</f>
        <v>22.609386281588446</v>
      </c>
      <c r="E27" s="20">
        <f>SUM(E17:E26)</f>
        <v>463.2</v>
      </c>
      <c r="F27" s="16">
        <f>IFERROR(B27*'Resumen semanal'!N$2/$E27,0)</f>
        <v>0.34158031088082896</v>
      </c>
      <c r="G27" s="16">
        <f>IFERROR(C27*'Resumen semanal'!O$2/$E27,0)</f>
        <v>0.41468048359240073</v>
      </c>
      <c r="H27" s="16">
        <f>IFERROR(D27*'Resumen semanal'!P$2/$E27,0)</f>
        <v>0.19524513196535792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semanal'!$F40,'Resumen semanal'!$AM$3:$AU$1001,2,0)/100*'Resumen semanal'!$G40),0)</f>
        <v>11.4</v>
      </c>
      <c r="C31" s="17">
        <f>IFERROR((VLOOKUP('Resumen semanal'!$F40,'Resumen semanal'!$AM$3:$AU$1001,3,0)/100*'Resumen semanal'!$G40),0)</f>
        <v>43.5</v>
      </c>
      <c r="D31" s="17">
        <f>IFERROR((VLOOKUP('Resumen semanal'!$F40,'Resumen semanal'!$AM$3:$AU$1001,7,0)/100*'Resumen semanal'!$G40),0)</f>
        <v>0</v>
      </c>
      <c r="E31" s="18">
        <f>IFERROR((VLOOKUP('Resumen semanal'!$F40,'Resumen semanal'!$AM$3:$AU$1001,9,0)/100*'Resumen semanal'!$G40),0)</f>
        <v>289.5</v>
      </c>
      <c r="F31" s="19">
        <f>IFERROR(B31*'Resumen semanal'!N$2/$E31,0)</f>
        <v>0.35440414507772022</v>
      </c>
      <c r="G31" s="19">
        <f>IFERROR(C31*'Resumen semanal'!O$2/$E31,0)</f>
        <v>0.60103626943005184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semanal'!$F41,'Resumen semanal'!$AM$3:$AU$1001,2,0)/100*'Resumen semanal'!$G41),0)</f>
        <v>0.96</v>
      </c>
      <c r="C32" s="17">
        <f>IFERROR((VLOOKUP('Resumen semanal'!$F41,'Resumen semanal'!$AM$3:$AU$1001,3,0)/100*'Resumen semanal'!$G41),0)</f>
        <v>3.2</v>
      </c>
      <c r="D32" s="17">
        <f>IFERROR((VLOOKUP('Resumen semanal'!$F41,'Resumen semanal'!$AM$3:$AU$1001,7,0)/100*'Resumen semanal'!$G41),0)</f>
        <v>20.32</v>
      </c>
      <c r="E32" s="18">
        <f>IFERROR((VLOOKUP('Resumen semanal'!$F41,'Resumen semanal'!$AM$3:$AU$1001,9,0)/100*'Resumen semanal'!$G41),0)</f>
        <v>108.80000000000001</v>
      </c>
      <c r="F32" s="19">
        <f>IFERROR(B32*'Resumen semanal'!N$2/$E32,0)</f>
        <v>7.9411764705882348E-2</v>
      </c>
      <c r="G32" s="19">
        <f>IFERROR(C32*'Resumen semanal'!O$2/$E32,0)</f>
        <v>0.11764705882352941</v>
      </c>
      <c r="H32" s="19">
        <f>IFERROR(D32*'Resumen semanal'!P$2/$E32,0)</f>
        <v>0.74705882352941166</v>
      </c>
    </row>
    <row r="33" spans="1:8" x14ac:dyDescent="0.2">
      <c r="A33" s="73"/>
      <c r="B33" s="17">
        <f>IFERROR((VLOOKUP('Resumen semanal'!$F42,'Resumen semanal'!$AM$3:$AU$1001,2,0)/100*'Resumen semanal'!$G42),0)</f>
        <v>0.12</v>
      </c>
      <c r="C33" s="17">
        <f>IFERROR((VLOOKUP('Resumen semanal'!$F42,'Resumen semanal'!$AM$3:$AU$1001,3,0)/100*'Resumen semanal'!$G42),0)</f>
        <v>0.56999999999999995</v>
      </c>
      <c r="D33" s="17">
        <f>IFERROR((VLOOKUP('Resumen semanal'!$F42,'Resumen semanal'!$AM$3:$AU$1001,7,0)/100*'Resumen semanal'!$G42),0)</f>
        <v>1.0799999999999998</v>
      </c>
      <c r="E33" s="18">
        <f>IFERROR((VLOOKUP('Resumen semanal'!$F42,'Resumen semanal'!$AM$3:$AU$1001,9,0)/100*'Resumen semanal'!$G42),0)</f>
        <v>8.4</v>
      </c>
      <c r="F33" s="19">
        <f>IFERROR(B33*'Resumen semanal'!N$2/$E33,0)</f>
        <v>0.12857142857142859</v>
      </c>
      <c r="G33" s="19">
        <f>IFERROR(C33*'Resumen semanal'!O$2/$E33,0)</f>
        <v>0.27142857142857141</v>
      </c>
      <c r="H33" s="19">
        <f>IFERROR(D33*'Resumen semanal'!P$2/$E33,0)</f>
        <v>0.51428571428571423</v>
      </c>
    </row>
    <row r="34" spans="1:8" x14ac:dyDescent="0.2">
      <c r="A34" s="73"/>
      <c r="B34" s="17">
        <f>IFERROR((VLOOKUP('Resumen semanal'!$F43,'Resumen semanal'!$AM$3:$AU$1001,2,0)/100*'Resumen semanal'!$G43),0)</f>
        <v>0.1</v>
      </c>
      <c r="C34" s="17">
        <f>IFERROR((VLOOKUP('Resumen semanal'!$F43,'Resumen semanal'!$AM$3:$AU$1001,3,0)/100*'Resumen semanal'!$G43),0)</f>
        <v>0.75</v>
      </c>
      <c r="D34" s="17">
        <f>IFERROR((VLOOKUP('Resumen semanal'!$F43,'Resumen semanal'!$AM$3:$AU$1001,7,0)/100*'Resumen semanal'!$G43),0)</f>
        <v>1.2093862815884477</v>
      </c>
      <c r="E34" s="18">
        <f>IFERROR((VLOOKUP('Resumen semanal'!$F43,'Resumen semanal'!$AM$3:$AU$1001,9,0)/100*'Resumen semanal'!$G43),0)</f>
        <v>11.5</v>
      </c>
      <c r="F34" s="19">
        <f>IFERROR(B34*'Resumen semanal'!N$2/$E34,0)</f>
        <v>7.8260869565217397E-2</v>
      </c>
      <c r="G34" s="19">
        <f>IFERROR(C34*'Resumen semanal'!O$2/$E34,0)</f>
        <v>0.2608695652173913</v>
      </c>
      <c r="H34" s="19">
        <f>IFERROR(D34*'Resumen semanal'!P$2/$E34,0)</f>
        <v>0.42065609794380793</v>
      </c>
    </row>
    <row r="35" spans="1:8" x14ac:dyDescent="0.2">
      <c r="A35" s="73"/>
      <c r="B35" s="17">
        <f>IFERROR((VLOOKUP('Resumen semanal'!$F44,'Resumen semanal'!$AM$3:$AU$1001,2,0)/100*'Resumen semanal'!$G44),0)</f>
        <v>5</v>
      </c>
      <c r="C35" s="17">
        <f>IFERROR((VLOOKUP('Resumen semanal'!$F44,'Resumen semanal'!$AM$3:$AU$1001,3,0)/100*'Resumen semanal'!$G44),0)</f>
        <v>0</v>
      </c>
      <c r="D35" s="17">
        <f>IFERROR((VLOOKUP('Resumen semanal'!$F44,'Resumen semanal'!$AM$3:$AU$1001,7,0)/100*'Resumen semanal'!$G44),0)</f>
        <v>0</v>
      </c>
      <c r="E35" s="18">
        <f>IFERROR((VLOOKUP('Resumen semanal'!$F44,'Resumen semanal'!$AM$3:$AU$1001,9,0)/100*'Resumen semanal'!$G44),0)</f>
        <v>45</v>
      </c>
      <c r="F35" s="19">
        <f>IFERROR(B35*'Resumen semanal'!N$2/$E35,0)</f>
        <v>1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semanal'!$F45,'Resumen semanal'!$AM$3:$AU$1001,2,0)/100*'Resumen semanal'!$G45),0)</f>
        <v>0</v>
      </c>
      <c r="C36" s="17">
        <f>IFERROR((VLOOKUP('Resumen semanal'!$F45,'Resumen semanal'!$AM$3:$AU$1001,3,0)/100*'Resumen semanal'!$G45),0)</f>
        <v>0</v>
      </c>
      <c r="D36" s="17">
        <f>IFERROR((VLOOKUP('Resumen semanal'!$F45,'Resumen semanal'!$AM$3:$AU$1001,7,0)/100*'Resumen semanal'!$G45),0)</f>
        <v>0</v>
      </c>
      <c r="E36" s="18">
        <f>IFERROR((VLOOKUP('Resumen semanal'!$F45,'Resumen semanal'!$AM$3:$AU$1001,9,0)/100*'Resumen semanal'!$G45),0)</f>
        <v>0</v>
      </c>
      <c r="F36" s="19">
        <f>IFERROR(B36*'Resumen semanal'!N$2/$E36,0)</f>
        <v>0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semanal'!$F46,'Resumen semanal'!$AM$3:$AU$1001,2,0)/100*'Resumen semanal'!$G46),0)</f>
        <v>0</v>
      </c>
      <c r="C37" s="17">
        <f>IFERROR((VLOOKUP('Resumen semanal'!$F46,'Resumen semanal'!$AM$3:$AU$1001,3,0)/100*'Resumen semanal'!$G46),0)</f>
        <v>0</v>
      </c>
      <c r="D37" s="17">
        <f>IFERROR((VLOOKUP('Resumen semanal'!$F46,'Resumen semanal'!$AM$3:$AU$1001,7,0)/100*'Resumen semanal'!$G46),0)</f>
        <v>0</v>
      </c>
      <c r="E37" s="18">
        <f>IFERROR((VLOOKUP('Resumen semanal'!$F46,'Resumen semanal'!$AM$3:$AU$1001,9,0)/100*'Resumen semanal'!$G46),0)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semanal'!$F47,'Resumen semanal'!$AM$3:$AU$1001,2,0)/100*'Resumen semanal'!$G47),0)</f>
        <v>0</v>
      </c>
      <c r="C38" s="17">
        <f>IFERROR((VLOOKUP('Resumen semanal'!$F47,'Resumen semanal'!$AM$3:$AU$1001,3,0)/100*'Resumen semanal'!$G47),0)</f>
        <v>0</v>
      </c>
      <c r="D38" s="17">
        <f>IFERROR((VLOOKUP('Resumen semanal'!$F47,'Resumen semanal'!$AM$3:$AU$1001,7,0)/100*'Resumen semanal'!$G47),0)</f>
        <v>0</v>
      </c>
      <c r="E38" s="18">
        <f>IFERROR((VLOOKUP('Resumen semanal'!$F47,'Resumen semanal'!$AM$3:$AU$1001,9,0)/100*'Resumen semanal'!$G47),0)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semanal'!$F48,'Resumen semanal'!$AM$3:$AU$1001,2,0)/100*'Resumen semanal'!$G48),0)</f>
        <v>0</v>
      </c>
      <c r="C39" s="17">
        <f>IFERROR((VLOOKUP('Resumen semanal'!$F48,'Resumen semanal'!$AM$3:$AU$1001,3,0)/100*'Resumen semanal'!$G48),0)</f>
        <v>0</v>
      </c>
      <c r="D39" s="17">
        <f>IFERROR((VLOOKUP('Resumen semanal'!$F48,'Resumen semanal'!$AM$3:$AU$1001,7,0)/100*'Resumen semanal'!$G48),0)</f>
        <v>0</v>
      </c>
      <c r="E39" s="18">
        <f>IFERROR((VLOOKUP('Resumen semanal'!$F48,'Resumen semanal'!$AM$3:$AU$1001,9,0)/100*'Resumen semanal'!$G48),0)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semanal'!$F49,'Resumen semanal'!$AM$3:$AU$1001,2,0)/100*'Resumen semanal'!$G49),0)</f>
        <v>0</v>
      </c>
      <c r="C40" s="17">
        <f>IFERROR((VLOOKUP('Resumen semanal'!$F49,'Resumen semanal'!$AM$3:$AU$1001,3,0)/100*'Resumen semanal'!$G49),0)</f>
        <v>0</v>
      </c>
      <c r="D40" s="17">
        <f>IFERROR((VLOOKUP('Resumen semanal'!$F49,'Resumen semanal'!$AM$3:$AU$1001,7,0)/100*'Resumen semanal'!$G49),0)</f>
        <v>0</v>
      </c>
      <c r="E40" s="18">
        <f>IFERROR((VLOOKUP('Resumen semanal'!$F49,'Resumen semanal'!$AM$3:$AU$1001,9,0)/100*'Resumen semanal'!$G49),0)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17.579999999999998</v>
      </c>
      <c r="C41" s="15">
        <f>SUM(C31:C40)</f>
        <v>48.02</v>
      </c>
      <c r="D41" s="15">
        <f>SUM(D31:D40)</f>
        <v>22.609386281588446</v>
      </c>
      <c r="E41" s="20">
        <f>SUM(E31:E40)</f>
        <v>463.2</v>
      </c>
      <c r="F41" s="16">
        <f>IFERROR(B41*'Resumen semanal'!N$2/$E41,0)</f>
        <v>0.34158031088082896</v>
      </c>
      <c r="G41" s="16">
        <f>IFERROR(C41*'Resumen semanal'!O$2/$E41,0)</f>
        <v>0.41468048359240073</v>
      </c>
      <c r="H41" s="16">
        <f>IFERROR(D41*'Resumen semanal'!P$2/$E41,0)</f>
        <v>0.19524513196535792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semanal'!$H40,'Resumen semanal'!$AM$3:$AU$1001,2,0)/100*'Resumen semanal'!$I40),0)</f>
        <v>0.3</v>
      </c>
      <c r="C45" s="17">
        <f>IFERROR((VLOOKUP('Resumen semanal'!$H40,'Resumen semanal'!$AM$3:$AU$1001,3,0)/100*'Resumen semanal'!$I40),0)</f>
        <v>1.2</v>
      </c>
      <c r="D45" s="17">
        <f>IFERROR((VLOOKUP('Resumen semanal'!$H40,'Resumen semanal'!$AM$3:$AU$1001,7,0)/100*'Resumen semanal'!$I40),0)</f>
        <v>10.95</v>
      </c>
      <c r="E45" s="18">
        <f>IFERROR((VLOOKUP('Resumen semanal'!$H40,'Resumen semanal'!$AM$3:$AU$1001,9,0)/100*'Resumen semanal'!$I40),0)</f>
        <v>51.000000000000007</v>
      </c>
      <c r="F45" s="19">
        <f>IFERROR(B45*'Resumen semanal'!N$2/$E45,0)</f>
        <v>5.2941176470588221E-2</v>
      </c>
      <c r="G45" s="19">
        <f>IFERROR(C45*'Resumen semanal'!O$2/$E45,0)</f>
        <v>9.4117647058823514E-2</v>
      </c>
      <c r="H45" s="19">
        <f>IFERROR(D45*'Resumen semanal'!P$2/$E45,0)</f>
        <v>0.85882352941176454</v>
      </c>
    </row>
    <row r="46" spans="1:8" x14ac:dyDescent="0.2">
      <c r="A46" s="73"/>
      <c r="B46" s="17">
        <f>IFERROR((VLOOKUP('Resumen semanal'!$H41,'Resumen semanal'!$AM$3:$AU$1001,2,0)/100*'Resumen semanal'!$I41),0)</f>
        <v>0</v>
      </c>
      <c r="C46" s="17">
        <f>IFERROR((VLOOKUP('Resumen semanal'!$H41,'Resumen semanal'!$AM$3:$AU$1001,3,0)/100*'Resumen semanal'!$I41),0)</f>
        <v>0</v>
      </c>
      <c r="D46" s="17">
        <f>IFERROR((VLOOKUP('Resumen semanal'!$H41,'Resumen semanal'!$AM$3:$AU$1001,7,0)/100*'Resumen semanal'!$I41),0)</f>
        <v>0</v>
      </c>
      <c r="E46" s="18">
        <f>IFERROR((VLOOKUP('Resumen semanal'!$H41,'Resumen semanal'!$AM$3:$AU$1001,9,0)/100*'Resumen semanal'!$I41),0)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semanal'!$H42,'Resumen semanal'!$AM$3:$AU$1001,2,0)/100*'Resumen semanal'!$I42),0)</f>
        <v>0</v>
      </c>
      <c r="C47" s="17">
        <f>IFERROR((VLOOKUP('Resumen semanal'!$H42,'Resumen semanal'!$AM$3:$AU$1001,3,0)/100*'Resumen semanal'!$I42),0)</f>
        <v>0</v>
      </c>
      <c r="D47" s="17">
        <f>IFERROR((VLOOKUP('Resumen semanal'!$H42,'Resumen semanal'!$AM$3:$AU$1001,7,0)/100*'Resumen semanal'!$I42),0)</f>
        <v>0</v>
      </c>
      <c r="E47" s="18">
        <f>IFERROR((VLOOKUP('Resumen semanal'!$H42,'Resumen semanal'!$AM$3:$AU$1001,9,0)/100*'Resumen semanal'!$I42),0)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semanal'!$H43,'Resumen semanal'!$AM$3:$AU$1001,2,0)/100*'Resumen semanal'!$I43),0)</f>
        <v>0</v>
      </c>
      <c r="C48" s="17">
        <f>IFERROR((VLOOKUP('Resumen semanal'!$H43,'Resumen semanal'!$AM$3:$AU$1001,3,0)/100*'Resumen semanal'!$I43),0)</f>
        <v>0</v>
      </c>
      <c r="D48" s="17">
        <f>IFERROR((VLOOKUP('Resumen semanal'!$H43,'Resumen semanal'!$AM$3:$AU$1001,7,0)/100*'Resumen semanal'!$I43),0)</f>
        <v>0</v>
      </c>
      <c r="E48" s="18">
        <f>IFERROR((VLOOKUP('Resumen semanal'!$H43,'Resumen semanal'!$AM$3:$AU$1001,9,0)/100*'Resumen semanal'!$I43),0)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semanal'!$H44,'Resumen semanal'!$AM$3:$AU$1001,2,0)/100*'Resumen semanal'!$I44),0)</f>
        <v>0</v>
      </c>
      <c r="C49" s="17">
        <f>IFERROR((VLOOKUP('Resumen semanal'!$H44,'Resumen semanal'!$AM$3:$AU$1001,3,0)/100*'Resumen semanal'!$I44),0)</f>
        <v>0</v>
      </c>
      <c r="D49" s="17">
        <f>IFERROR((VLOOKUP('Resumen semanal'!$H44,'Resumen semanal'!$AM$3:$AU$1001,7,0)/100*'Resumen semanal'!$I44),0)</f>
        <v>0</v>
      </c>
      <c r="E49" s="18">
        <f>IFERROR((VLOOKUP('Resumen semanal'!$H44,'Resumen semanal'!$AM$3:$AU$1001,9,0)/100*'Resumen semanal'!$I44),0)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semanal'!$H45,'Resumen semanal'!$AM$3:$AU$1001,2,0)/100*'Resumen semanal'!$I45),0)</f>
        <v>0</v>
      </c>
      <c r="C50" s="17">
        <f>IFERROR((VLOOKUP('Resumen semanal'!$H45,'Resumen semanal'!$AM$3:$AU$1001,3,0)/100*'Resumen semanal'!$I45),0)</f>
        <v>0</v>
      </c>
      <c r="D50" s="17">
        <f>IFERROR((VLOOKUP('Resumen semanal'!$H45,'Resumen semanal'!$AM$3:$AU$1001,7,0)/100*'Resumen semanal'!$I45),0)</f>
        <v>0</v>
      </c>
      <c r="E50" s="18">
        <f>IFERROR((VLOOKUP('Resumen semanal'!$H45,'Resumen semanal'!$AM$3:$AU$1001,9,0)/100*'Resumen semanal'!$I45),0)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semanal'!$H46,'Resumen semanal'!$AM$3:$AU$1001,2,0)/100*'Resumen semanal'!$I46),0)</f>
        <v>0</v>
      </c>
      <c r="C51" s="17">
        <f>IFERROR((VLOOKUP('Resumen semanal'!$H46,'Resumen semanal'!$AM$3:$AU$1001,3,0)/100*'Resumen semanal'!$I46),0)</f>
        <v>0</v>
      </c>
      <c r="D51" s="17">
        <f>IFERROR((VLOOKUP('Resumen semanal'!$H46,'Resumen semanal'!$AM$3:$AU$1001,7,0)/100*'Resumen semanal'!$I46),0)</f>
        <v>0</v>
      </c>
      <c r="E51" s="18">
        <f>IFERROR((VLOOKUP('Resumen semanal'!$H46,'Resumen semanal'!$AM$3:$AU$1001,9,0)/100*'Resumen semanal'!$I46),0)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semanal'!$H47,'Resumen semanal'!$AM$3:$AU$1001,2,0)/100*'Resumen semanal'!$I47),0)</f>
        <v>0</v>
      </c>
      <c r="C52" s="17">
        <f>IFERROR((VLOOKUP('Resumen semanal'!$H47,'Resumen semanal'!$AM$3:$AU$1001,3,0)/100*'Resumen semanal'!$I47),0)</f>
        <v>0</v>
      </c>
      <c r="D52" s="17">
        <f>IFERROR((VLOOKUP('Resumen semanal'!$H47,'Resumen semanal'!$AM$3:$AU$1001,7,0)/100*'Resumen semanal'!$I47),0)</f>
        <v>0</v>
      </c>
      <c r="E52" s="18">
        <f>IFERROR((VLOOKUP('Resumen semanal'!$H47,'Resumen semanal'!$AM$3:$AU$1001,9,0)/100*'Resumen semanal'!$I47),0)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semanal'!$H48,'Resumen semanal'!$AM$3:$AU$1001,2,0)/100*'Resumen semanal'!$I48),0)</f>
        <v>0</v>
      </c>
      <c r="C53" s="17">
        <f>IFERROR((VLOOKUP('Resumen semanal'!$H48,'Resumen semanal'!$AM$3:$AU$1001,3,0)/100*'Resumen semanal'!$I48),0)</f>
        <v>0</v>
      </c>
      <c r="D53" s="17">
        <f>IFERROR((VLOOKUP('Resumen semanal'!$H48,'Resumen semanal'!$AM$3:$AU$1001,7,0)/100*'Resumen semanal'!$I48),0)</f>
        <v>0</v>
      </c>
      <c r="E53" s="18">
        <f>IFERROR((VLOOKUP('Resumen semanal'!$H48,'Resumen semanal'!$AM$3:$AU$1001,9,0)/100*'Resumen semanal'!$I48),0)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semanal'!$H49,'Resumen semanal'!$AM$3:$AU$1001,2,0)/100*'Resumen semanal'!$I49),0)</f>
        <v>0</v>
      </c>
      <c r="C54" s="17">
        <f>IFERROR((VLOOKUP('Resumen semanal'!$H49,'Resumen semanal'!$AM$3:$AU$1001,3,0)/100*'Resumen semanal'!$I49),0)</f>
        <v>0</v>
      </c>
      <c r="D54" s="17">
        <f>IFERROR((VLOOKUP('Resumen semanal'!$H49,'Resumen semanal'!$AM$3:$AU$1001,7,0)/100*'Resumen semanal'!$I49),0)</f>
        <v>0</v>
      </c>
      <c r="E54" s="18">
        <f>IFERROR((VLOOKUP('Resumen semanal'!$H49,'Resumen semanal'!$AM$3:$AU$1001,9,0)/100*'Resumen semanal'!$I49),0)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0.3</v>
      </c>
      <c r="C55" s="15">
        <f>SUM(C45:C54)</f>
        <v>1.2</v>
      </c>
      <c r="D55" s="15">
        <f>SUM(D45:D54)</f>
        <v>10.95</v>
      </c>
      <c r="E55" s="20">
        <f>SUM(E45:E54)</f>
        <v>51.000000000000007</v>
      </c>
      <c r="F55" s="16">
        <f>IFERROR(B55*'Resumen semanal'!N$2/$E55,0)</f>
        <v>5.2941176470588221E-2</v>
      </c>
      <c r="G55" s="16">
        <f>IFERROR(C55*'Resumen semanal'!O$2/$E55,0)</f>
        <v>9.4117647058823514E-2</v>
      </c>
      <c r="H55" s="16">
        <f>IFERROR(D55*'Resumen semanal'!P$2/$E55,0)</f>
        <v>0.85882352941176454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4" priority="1" operator="greaterThan">
      <formula>30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281C0-2A55-6A4C-AFD1-2B10E0F34106}">
  <dimension ref="A1:H55"/>
  <sheetViews>
    <sheetView showGridLines="0" topLeftCell="A37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semanal'!$B54,'Resumen semanal'!$AM$3:$AU$1001,2,0)/100*'Resumen semanal'!$C54),0)</f>
        <v>13.188405797101449</v>
      </c>
      <c r="C3" s="17">
        <f>IFERROR((VLOOKUP('Resumen semanal'!$B54,'Resumen semanal'!$AM$3:$AU$1001,3,0)/100*'Resumen semanal'!$C54),0)</f>
        <v>6.2173913043478262</v>
      </c>
      <c r="D3" s="17">
        <f>IFERROR((VLOOKUP('Resumen semanal'!$B54,'Resumen semanal'!$AM$3:$AU$1001,7,0)/100*'Resumen semanal'!$C54),0)</f>
        <v>9.9855072463768106</v>
      </c>
      <c r="E3" s="18">
        <f>IFERROR((VLOOKUP('Resumen semanal'!$B54,'Resumen semanal'!$AM$3:$AU$1001,9,0)/100*'Resumen semanal'!$C54),0)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semanal'!$B55,'Resumen semanal'!$AM$3:$AU$1001,2,0)/100*'Resumen semanal'!$C55),0)</f>
        <v>10.6</v>
      </c>
      <c r="C4" s="17">
        <f>IFERROR((VLOOKUP('Resumen semanal'!$B55,'Resumen semanal'!$AM$3:$AU$1001,3,0)/100*'Resumen semanal'!$C55),0)</f>
        <v>12.6</v>
      </c>
      <c r="D4" s="17">
        <f>IFERROR((VLOOKUP('Resumen semanal'!$B55,'Resumen semanal'!$AM$3:$AU$1001,7,0)/100*'Resumen semanal'!$C55),0)</f>
        <v>1.1000000000000001</v>
      </c>
      <c r="E4" s="18">
        <f>IFERROR((VLOOKUP('Resumen semanal'!$B55,'Resumen semanal'!$AM$3:$AU$1001,9,0)/100*'Resumen semanal'!$C55),0)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semanal'!$B56,'Resumen semanal'!$AM$3:$AU$1001,2,0)/100*'Resumen semanal'!$C56),0)</f>
        <v>4.0500000000000007</v>
      </c>
      <c r="C5" s="17">
        <f>IFERROR((VLOOKUP('Resumen semanal'!$B56,'Resumen semanal'!$AM$3:$AU$1001,3,0)/100*'Resumen semanal'!$C56),0)</f>
        <v>0.04</v>
      </c>
      <c r="D5" s="17">
        <f>IFERROR((VLOOKUP('Resumen semanal'!$B56,'Resumen semanal'!$AM$3:$AU$1001,7,0)/100*'Resumen semanal'!$C56),0)</f>
        <v>5.0000000000000001E-3</v>
      </c>
      <c r="E5" s="18">
        <f>IFERROR((VLOOKUP('Resumen semanal'!$B56,'Resumen semanal'!$AM$3:$AU$1001,9,0)/100*'Resumen semanal'!$C56),0)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semanal'!$B57,'Resumen semanal'!$AM$3:$AU$1001,2,0)/100*'Resumen semanal'!$C57),0)</f>
        <v>3.3774834437086092</v>
      </c>
      <c r="C6" s="17">
        <f>IFERROR((VLOOKUP('Resumen semanal'!$B57,'Resumen semanal'!$AM$3:$AU$1001,3,0)/100*'Resumen semanal'!$C57),0)</f>
        <v>1.788079470198676</v>
      </c>
      <c r="D6" s="17">
        <f>IFERROR((VLOOKUP('Resumen semanal'!$B57,'Resumen semanal'!$AM$3:$AU$1001,7,0)/100*'Resumen semanal'!$C57),0)</f>
        <v>5.3642384105960268</v>
      </c>
      <c r="E6" s="18">
        <f>IFERROR((VLOOKUP('Resumen semanal'!$B57,'Resumen semanal'!$AM$3:$AU$1001,9,0)/100*'Resumen semanal'!$C57),0)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semanal'!$B58,'Resumen semanal'!$AM$3:$AU$1001,2,0)/100*'Resumen semanal'!$C58),0)</f>
        <v>15.135135135135133</v>
      </c>
      <c r="C7" s="17">
        <f>IFERROR((VLOOKUP('Resumen semanal'!$B58,'Resumen semanal'!$AM$3:$AU$1001,3,0)/100*'Resumen semanal'!$C58),0)</f>
        <v>5.2972972972972965</v>
      </c>
      <c r="D7" s="17">
        <f>IFERROR((VLOOKUP('Resumen semanal'!$B58,'Resumen semanal'!$AM$3:$AU$1001,7,0)/100*'Resumen semanal'!$C58),0)</f>
        <v>7.1891891891891895</v>
      </c>
      <c r="E7" s="18">
        <f>IFERROR((VLOOKUP('Resumen semanal'!$B58,'Resumen semanal'!$AM$3:$AU$1001,9,0)/100*'Resumen semanal'!$C58),0)</f>
        <v>189.18918918918919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semanal'!$B59,'Resumen semanal'!$AM$3:$AU$1001,2,0)/100*'Resumen semanal'!$C59),0)</f>
        <v>0</v>
      </c>
      <c r="C8" s="17">
        <f>IFERROR((VLOOKUP('Resumen semanal'!$B59,'Resumen semanal'!$AM$3:$AU$1001,3,0)/100*'Resumen semanal'!$C59),0)</f>
        <v>0</v>
      </c>
      <c r="D8" s="17">
        <f>IFERROR((VLOOKUP('Resumen semanal'!$B59,'Resumen semanal'!$AM$3:$AU$1001,7,0)/100*'Resumen semanal'!$C59),0)</f>
        <v>0</v>
      </c>
      <c r="E8" s="18">
        <f>IFERROR((VLOOKUP('Resumen semanal'!$B59,'Resumen semanal'!$AM$3:$AU$1001,9,0)/100*'Resumen semanal'!$C59),0)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semanal'!$B60,'Resumen semanal'!$AM$3:$AU$1001,2,0)/100*'Resumen semanal'!$C60),0)</f>
        <v>0</v>
      </c>
      <c r="C9" s="17">
        <f>IFERROR((VLOOKUP('Resumen semanal'!$B60,'Resumen semanal'!$AM$3:$AU$1001,3,0)/100*'Resumen semanal'!$C60),0)</f>
        <v>0</v>
      </c>
      <c r="D9" s="17">
        <f>IFERROR((VLOOKUP('Resumen semanal'!$B60,'Resumen semanal'!$AM$3:$AU$1001,7,0)/100*'Resumen semanal'!$C60),0)</f>
        <v>0</v>
      </c>
      <c r="E9" s="18">
        <f>IFERROR((VLOOKUP('Resumen semanal'!$B60,'Resumen semanal'!$AM$3:$AU$1001,9,0)/100*'Resumen semanal'!$C60),0)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semanal'!$B61,'Resumen semanal'!$AM$3:$AU$1001,2,0)/100*'Resumen semanal'!$C61),0)</f>
        <v>0</v>
      </c>
      <c r="C10" s="17">
        <f>IFERROR((VLOOKUP('Resumen semanal'!$B61,'Resumen semanal'!$AM$3:$AU$1001,3,0)/100*'Resumen semanal'!$C61),0)</f>
        <v>0</v>
      </c>
      <c r="D10" s="17">
        <f>IFERROR((VLOOKUP('Resumen semanal'!$B61,'Resumen semanal'!$AM$3:$AU$1001,7,0)/100*'Resumen semanal'!$C61),0)</f>
        <v>0</v>
      </c>
      <c r="E10" s="18">
        <f>IFERROR((VLOOKUP('Resumen semanal'!$B61,'Resumen semanal'!$AM$3:$AU$1001,9,0)/100*'Resumen semanal'!$C61),0)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semanal'!$B62,'Resumen semanal'!$AM$3:$AU$1001,2,0)/100*'Resumen semanal'!$C62),0)</f>
        <v>0</v>
      </c>
      <c r="C11" s="17">
        <f>IFERROR((VLOOKUP('Resumen semanal'!$B62,'Resumen semanal'!$AM$3:$AU$1001,3,0)/100*'Resumen semanal'!$C62),0)</f>
        <v>0</v>
      </c>
      <c r="D11" s="17">
        <f>IFERROR((VLOOKUP('Resumen semanal'!$B62,'Resumen semanal'!$AM$3:$AU$1001,7,0)/100*'Resumen semanal'!$C62),0)</f>
        <v>0</v>
      </c>
      <c r="E11" s="18">
        <f>IFERROR((VLOOKUP('Resumen semanal'!$B62,'Resumen semanal'!$AM$3:$AU$1001,9,0)/100*'Resumen semanal'!$C62),0)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semanal'!$B63,'Resumen semanal'!$AM$3:$AU$1001,2,0)/100*'Resumen semanal'!$C63),0)</f>
        <v>0</v>
      </c>
      <c r="C12" s="17">
        <f>IFERROR((VLOOKUP('Resumen semanal'!$B63,'Resumen semanal'!$AM$3:$AU$1001,3,0)/100*'Resumen semanal'!$C63),0)</f>
        <v>0</v>
      </c>
      <c r="D12" s="17">
        <f>IFERROR((VLOOKUP('Resumen semanal'!$B63,'Resumen semanal'!$AM$3:$AU$1001,7,0)/100*'Resumen semanal'!$C63),0)</f>
        <v>0</v>
      </c>
      <c r="E12" s="18">
        <f>IFERROR((VLOOKUP('Resumen semanal'!$B63,'Resumen semanal'!$AM$3:$AU$1001,9,0)/100*'Resumen semanal'!$C63),0)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46.351024375945187</v>
      </c>
      <c r="C13" s="15">
        <f>SUM(C3:C12)</f>
        <v>25.942768071843794</v>
      </c>
      <c r="D13" s="15">
        <f>SUM(D3:D12)</f>
        <v>23.643934846162029</v>
      </c>
      <c r="E13" s="20">
        <f>SUM(E3:E12)</f>
        <v>636.28727441809792</v>
      </c>
      <c r="F13" s="16">
        <f>IFERROR(B13*'Resumen semanal'!N$2/$E13,0)</f>
        <v>0.6556145881826887</v>
      </c>
      <c r="G13" s="16">
        <f>IFERROR(C13*'Resumen semanal'!O$2/$E13,0)</f>
        <v>0.16308839805459988</v>
      </c>
      <c r="H13" s="16">
        <f>IFERROR(D13*'Resumen semanal'!P$2/$E13,0)</f>
        <v>0.14863685506069599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semanal'!$D54,'Resumen semanal'!$AM$3:$AU$1001,2,0)/100*'Resumen semanal'!$E54),0)</f>
        <v>0.83999999999999986</v>
      </c>
      <c r="C17" s="17">
        <f>IFERROR((VLOOKUP('Resumen semanal'!$D54,'Resumen semanal'!$AM$3:$AU$1001,3,0)/100*'Resumen semanal'!$E54),0)</f>
        <v>36.119999999999997</v>
      </c>
      <c r="D17" s="17">
        <f>IFERROR((VLOOKUP('Resumen semanal'!$D54,'Resumen semanal'!$AM$3:$AU$1001,7,0)/100*'Resumen semanal'!$E54),0)</f>
        <v>0</v>
      </c>
      <c r="E17" s="18">
        <f>IFERROR((VLOOKUP('Resumen semanal'!$D54,'Resumen semanal'!$AM$3:$AU$1001,9,0)/100*'Resumen semanal'!$E54),0)</f>
        <v>162</v>
      </c>
      <c r="F17" s="19">
        <f>IFERROR(B17*'Resumen semanal'!N$2/$E17,0)</f>
        <v>4.6666666666666662E-2</v>
      </c>
      <c r="G17" s="19">
        <f>IFERROR(C17*'Resumen semanal'!O$2/$E17,0)</f>
        <v>0.89185185185185178</v>
      </c>
      <c r="H17" s="19">
        <f>IFERROR(D17*'Resumen semanal'!P$2/$E17,0)</f>
        <v>0</v>
      </c>
    </row>
    <row r="18" spans="1:8" x14ac:dyDescent="0.2">
      <c r="A18" s="73"/>
      <c r="B18" s="17">
        <f>IFERROR((VLOOKUP('Resumen semanal'!$D55,'Resumen semanal'!$AM$3:$AU$1001,2,0)/100*'Resumen semanal'!$E55),0)</f>
        <v>0.12</v>
      </c>
      <c r="C18" s="17">
        <f>IFERROR((VLOOKUP('Resumen semanal'!$D55,'Resumen semanal'!$AM$3:$AU$1001,3,0)/100*'Resumen semanal'!$E55),0)</f>
        <v>2.4</v>
      </c>
      <c r="D18" s="17">
        <f>IFERROR((VLOOKUP('Resumen semanal'!$D55,'Resumen semanal'!$AM$3:$AU$1001,7,0)/100*'Resumen semanal'!$E55),0)</f>
        <v>21.24</v>
      </c>
      <c r="E18" s="18">
        <f>IFERROR((VLOOKUP('Resumen semanal'!$D55,'Resumen semanal'!$AM$3:$AU$1001,9,0)/100*'Resumen semanal'!$E55),0)</f>
        <v>108</v>
      </c>
      <c r="F18" s="19">
        <f>IFERROR(B18*'Resumen semanal'!N$2/$E18,0)</f>
        <v>0.01</v>
      </c>
      <c r="G18" s="19">
        <f>IFERROR(C18*'Resumen semanal'!O$2/$E18,0)</f>
        <v>8.8888888888888892E-2</v>
      </c>
      <c r="H18" s="19">
        <f>IFERROR(D18*'Resumen semanal'!P$2/$E18,0)</f>
        <v>0.78666666666666663</v>
      </c>
    </row>
    <row r="19" spans="1:8" x14ac:dyDescent="0.2">
      <c r="A19" s="73"/>
      <c r="B19" s="17">
        <f>IFERROR((VLOOKUP('Resumen semanal'!$D56,'Resumen semanal'!$AM$3:$AU$1001,2,0)/100*'Resumen semanal'!$E56),0)</f>
        <v>0.06</v>
      </c>
      <c r="C19" s="17">
        <f>IFERROR((VLOOKUP('Resumen semanal'!$D56,'Resumen semanal'!$AM$3:$AU$1001,3,0)/100*'Resumen semanal'!$E56),0)</f>
        <v>0.72</v>
      </c>
      <c r="D19" s="17">
        <f>IFERROR((VLOOKUP('Resumen semanal'!$D56,'Resumen semanal'!$AM$3:$AU$1001,7,0)/100*'Resumen semanal'!$E56),0)</f>
        <v>0.62999999999999989</v>
      </c>
      <c r="E19" s="18">
        <f>IFERROR((VLOOKUP('Resumen semanal'!$D56,'Resumen semanal'!$AM$3:$AU$1001,9,0)/100*'Resumen semanal'!$E56),0)</f>
        <v>6.6</v>
      </c>
      <c r="F19" s="19">
        <f>IFERROR(B19*'Resumen semanal'!N$2/$E19,0)</f>
        <v>8.1818181818181832E-2</v>
      </c>
      <c r="G19" s="19">
        <f>IFERROR(C19*'Resumen semanal'!O$2/$E19,0)</f>
        <v>0.4363636363636364</v>
      </c>
      <c r="H19" s="19">
        <f>IFERROR(D19*'Resumen semanal'!P$2/$E19,0)</f>
        <v>0.38181818181818178</v>
      </c>
    </row>
    <row r="20" spans="1:8" x14ac:dyDescent="0.2">
      <c r="A20" s="73"/>
      <c r="B20" s="17">
        <f>IFERROR((VLOOKUP('Resumen semanal'!$D57,'Resumen semanal'!$AM$3:$AU$1001,2,0)/100*'Resumen semanal'!$E57),0)</f>
        <v>0.1</v>
      </c>
      <c r="C20" s="17">
        <f>IFERROR((VLOOKUP('Resumen semanal'!$D57,'Resumen semanal'!$AM$3:$AU$1001,3,0)/100*'Resumen semanal'!$E57),0)</f>
        <v>0.75</v>
      </c>
      <c r="D20" s="17">
        <f>IFERROR((VLOOKUP('Resumen semanal'!$D57,'Resumen semanal'!$AM$3:$AU$1001,7,0)/100*'Resumen semanal'!$E57),0)</f>
        <v>1.2093862815884477</v>
      </c>
      <c r="E20" s="18">
        <f>IFERROR((VLOOKUP('Resumen semanal'!$D57,'Resumen semanal'!$AM$3:$AU$1001,9,0)/100*'Resumen semanal'!$E57),0)</f>
        <v>11.5</v>
      </c>
      <c r="F20" s="19">
        <f>IFERROR(B20*'Resumen semanal'!N$2/$E20,0)</f>
        <v>7.8260869565217397E-2</v>
      </c>
      <c r="G20" s="19">
        <f>IFERROR(C20*'Resumen semanal'!O$2/$E20,0)</f>
        <v>0.2608695652173913</v>
      </c>
      <c r="H20" s="19">
        <f>IFERROR(D20*'Resumen semanal'!P$2/$E20,0)</f>
        <v>0.42065609794380793</v>
      </c>
    </row>
    <row r="21" spans="1:8" x14ac:dyDescent="0.2">
      <c r="A21" s="73"/>
      <c r="B21" s="17">
        <f>IFERROR((VLOOKUP('Resumen semanal'!$D58,'Resumen semanal'!$AM$3:$AU$1001,2,0)/100*'Resumen semanal'!$E58),0)</f>
        <v>5</v>
      </c>
      <c r="C21" s="17">
        <f>IFERROR((VLOOKUP('Resumen semanal'!$D58,'Resumen semanal'!$AM$3:$AU$1001,3,0)/100*'Resumen semanal'!$E58),0)</f>
        <v>0</v>
      </c>
      <c r="D21" s="17">
        <f>IFERROR((VLOOKUP('Resumen semanal'!$D58,'Resumen semanal'!$AM$3:$AU$1001,7,0)/100*'Resumen semanal'!$E58),0)</f>
        <v>0</v>
      </c>
      <c r="E21" s="18">
        <f>IFERROR((VLOOKUP('Resumen semanal'!$D58,'Resumen semanal'!$AM$3:$AU$1001,9,0)/100*'Resumen semanal'!$E58),0)</f>
        <v>45</v>
      </c>
      <c r="F21" s="19">
        <f>IFERROR(B21*'Resumen semanal'!N$2/$E21,0)</f>
        <v>1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semanal'!$D59,'Resumen semanal'!$AM$3:$AU$1001,2,0)/100*'Resumen semanal'!$E59),0)</f>
        <v>6.3</v>
      </c>
      <c r="C22" s="17">
        <f>IFERROR((VLOOKUP('Resumen semanal'!$D59,'Resumen semanal'!$AM$3:$AU$1001,3,0)/100*'Resumen semanal'!$E59),0)</f>
        <v>5.7</v>
      </c>
      <c r="D22" s="17">
        <f>IFERROR((VLOOKUP('Resumen semanal'!$D59,'Resumen semanal'!$AM$3:$AU$1001,7,0)/100*'Resumen semanal'!$E59),0)</f>
        <v>0</v>
      </c>
      <c r="E22" s="18">
        <f>IFERROR((VLOOKUP('Resumen semanal'!$D59,'Resumen semanal'!$AM$3:$AU$1001,9,0)/100*'Resumen semanal'!$E59),0)</f>
        <v>79.2</v>
      </c>
      <c r="F22" s="19">
        <f>IFERROR(B22*'Resumen semanal'!N$2/$E22,0)</f>
        <v>0.71590909090909083</v>
      </c>
      <c r="G22" s="19">
        <f>IFERROR(C22*'Resumen semanal'!O$2/$E22,0)</f>
        <v>0.2878787878787879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semanal'!$D60,'Resumen semanal'!$AM$3:$AU$1001,2,0)/100*'Resumen semanal'!$E60),0)</f>
        <v>0</v>
      </c>
      <c r="C23" s="17">
        <f>IFERROR((VLOOKUP('Resumen semanal'!$D60,'Resumen semanal'!$AM$3:$AU$1001,3,0)/100*'Resumen semanal'!$E60),0)</f>
        <v>0</v>
      </c>
      <c r="D23" s="17">
        <f>IFERROR((VLOOKUP('Resumen semanal'!$D60,'Resumen semanal'!$AM$3:$AU$1001,7,0)/100*'Resumen semanal'!$E60),0)</f>
        <v>0</v>
      </c>
      <c r="E23" s="18">
        <f>IFERROR((VLOOKUP('Resumen semanal'!$D60,'Resumen semanal'!$AM$3:$AU$1001,9,0)/100*'Resumen semanal'!$E60),0)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semanal'!$D61,'Resumen semanal'!$AM$3:$AU$1001,2,0)/100*'Resumen semanal'!$E61),0)</f>
        <v>0</v>
      </c>
      <c r="C24" s="17">
        <f>IFERROR((VLOOKUP('Resumen semanal'!$D61,'Resumen semanal'!$AM$3:$AU$1001,3,0)/100*'Resumen semanal'!$E61),0)</f>
        <v>0</v>
      </c>
      <c r="D24" s="17">
        <f>IFERROR((VLOOKUP('Resumen semanal'!$D61,'Resumen semanal'!$AM$3:$AU$1001,7,0)/100*'Resumen semanal'!$E61),0)</f>
        <v>0</v>
      </c>
      <c r="E24" s="18">
        <f>IFERROR((VLOOKUP('Resumen semanal'!$D61,'Resumen semanal'!$AM$3:$AU$1001,9,0)/100*'Resumen semanal'!$E61),0)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semanal'!$D62,'Resumen semanal'!$AM$3:$AU$1001,2,0)/100*'Resumen semanal'!$E62),0)</f>
        <v>0</v>
      </c>
      <c r="C25" s="17">
        <f>IFERROR((VLOOKUP('Resumen semanal'!$D62,'Resumen semanal'!$AM$3:$AU$1001,3,0)/100*'Resumen semanal'!$E62),0)</f>
        <v>0</v>
      </c>
      <c r="D25" s="17">
        <f>IFERROR((VLOOKUP('Resumen semanal'!$D62,'Resumen semanal'!$AM$3:$AU$1001,7,0)/100*'Resumen semanal'!$E62),0)</f>
        <v>0</v>
      </c>
      <c r="E25" s="18">
        <f>IFERROR((VLOOKUP('Resumen semanal'!$D62,'Resumen semanal'!$AM$3:$AU$1001,9,0)/100*'Resumen semanal'!$E62),0)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semanal'!$D63,'Resumen semanal'!$AM$3:$AU$1001,2,0)/100*'Resumen semanal'!$E63),0)</f>
        <v>0</v>
      </c>
      <c r="C26" s="17">
        <f>IFERROR((VLOOKUP('Resumen semanal'!$D63,'Resumen semanal'!$AM$3:$AU$1001,3,0)/100*'Resumen semanal'!$E63),0)</f>
        <v>0</v>
      </c>
      <c r="D26" s="17">
        <f>IFERROR((VLOOKUP('Resumen semanal'!$D63,'Resumen semanal'!$AM$3:$AU$1001,7,0)/100*'Resumen semanal'!$E63),0)</f>
        <v>0</v>
      </c>
      <c r="E26" s="18">
        <f>IFERROR((VLOOKUP('Resumen semanal'!$D63,'Resumen semanal'!$AM$3:$AU$1001,9,0)/100*'Resumen semanal'!$E63),0)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12.42</v>
      </c>
      <c r="C27" s="15">
        <f>SUM(C17:C26)</f>
        <v>45.69</v>
      </c>
      <c r="D27" s="15">
        <f>SUM(D17:D26)</f>
        <v>23.079386281588445</v>
      </c>
      <c r="E27" s="20">
        <f>SUM(E17:E26)</f>
        <v>412.3</v>
      </c>
      <c r="F27" s="16">
        <f>IFERROR(B27*'Resumen semanal'!N$2/$E27,0)</f>
        <v>0.27111326703856414</v>
      </c>
      <c r="G27" s="16">
        <f>IFERROR(C27*'Resumen semanal'!O$2/$E27,0)</f>
        <v>0.44326946398253697</v>
      </c>
      <c r="H27" s="16">
        <f>IFERROR(D27*'Resumen semanal'!P$2/$E27,0)</f>
        <v>0.22390867117718596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semanal'!$F54,'Resumen semanal'!$AM$3:$AU$1001,2,0)/100*'Resumen semanal'!$G54),0)</f>
        <v>0.83999999999999986</v>
      </c>
      <c r="C31" s="17">
        <f>IFERROR((VLOOKUP('Resumen semanal'!$F54,'Resumen semanal'!$AM$3:$AU$1001,3,0)/100*'Resumen semanal'!$G54),0)</f>
        <v>36.119999999999997</v>
      </c>
      <c r="D31" s="17">
        <f>IFERROR((VLOOKUP('Resumen semanal'!$F54,'Resumen semanal'!$AM$3:$AU$1001,7,0)/100*'Resumen semanal'!$G54),0)</f>
        <v>0</v>
      </c>
      <c r="E31" s="18">
        <f>IFERROR((VLOOKUP('Resumen semanal'!$F54,'Resumen semanal'!$AM$3:$AU$1001,9,0)/100*'Resumen semanal'!$G54),0)</f>
        <v>162</v>
      </c>
      <c r="F31" s="19">
        <f>IFERROR(B31*'Resumen semanal'!N$2/$E31,0)</f>
        <v>4.6666666666666662E-2</v>
      </c>
      <c r="G31" s="19">
        <f>IFERROR(C31*'Resumen semanal'!O$2/$E31,0)</f>
        <v>0.89185185185185178</v>
      </c>
      <c r="H31" s="19">
        <f>IFERROR(D31*'Resumen semanal'!P$2/$E31,0)</f>
        <v>0</v>
      </c>
    </row>
    <row r="32" spans="1:8" x14ac:dyDescent="0.2">
      <c r="A32" s="73"/>
      <c r="B32" s="17">
        <f>IFERROR((VLOOKUP('Resumen semanal'!$F55,'Resumen semanal'!$AM$3:$AU$1001,2,0)/100*'Resumen semanal'!$G55),0)</f>
        <v>0.12</v>
      </c>
      <c r="C32" s="17">
        <f>IFERROR((VLOOKUP('Resumen semanal'!$F55,'Resumen semanal'!$AM$3:$AU$1001,3,0)/100*'Resumen semanal'!$G55),0)</f>
        <v>2.4</v>
      </c>
      <c r="D32" s="17">
        <f>IFERROR((VLOOKUP('Resumen semanal'!$F55,'Resumen semanal'!$AM$3:$AU$1001,7,0)/100*'Resumen semanal'!$G55),0)</f>
        <v>21.24</v>
      </c>
      <c r="E32" s="18">
        <f>IFERROR((VLOOKUP('Resumen semanal'!$F55,'Resumen semanal'!$AM$3:$AU$1001,9,0)/100*'Resumen semanal'!$G55),0)</f>
        <v>108</v>
      </c>
      <c r="F32" s="19">
        <f>IFERROR(B32*'Resumen semanal'!N$2/$E32,0)</f>
        <v>0.01</v>
      </c>
      <c r="G32" s="19">
        <f>IFERROR(C32*'Resumen semanal'!O$2/$E32,0)</f>
        <v>8.8888888888888892E-2</v>
      </c>
      <c r="H32" s="19">
        <f>IFERROR(D32*'Resumen semanal'!P$2/$E32,0)</f>
        <v>0.78666666666666663</v>
      </c>
    </row>
    <row r="33" spans="1:8" x14ac:dyDescent="0.2">
      <c r="A33" s="73"/>
      <c r="B33" s="17">
        <f>IFERROR((VLOOKUP('Resumen semanal'!$F56,'Resumen semanal'!$AM$3:$AU$1001,2,0)/100*'Resumen semanal'!$G56),0)</f>
        <v>0.06</v>
      </c>
      <c r="C33" s="17">
        <f>IFERROR((VLOOKUP('Resumen semanal'!$F56,'Resumen semanal'!$AM$3:$AU$1001,3,0)/100*'Resumen semanal'!$G56),0)</f>
        <v>0.72</v>
      </c>
      <c r="D33" s="17">
        <f>IFERROR((VLOOKUP('Resumen semanal'!$F56,'Resumen semanal'!$AM$3:$AU$1001,7,0)/100*'Resumen semanal'!$G56),0)</f>
        <v>0.62999999999999989</v>
      </c>
      <c r="E33" s="18">
        <f>IFERROR((VLOOKUP('Resumen semanal'!$F56,'Resumen semanal'!$AM$3:$AU$1001,9,0)/100*'Resumen semanal'!$G56),0)</f>
        <v>6.6</v>
      </c>
      <c r="F33" s="19">
        <f>IFERROR(B33*'Resumen semanal'!N$2/$E33,0)</f>
        <v>8.1818181818181832E-2</v>
      </c>
      <c r="G33" s="19">
        <f>IFERROR(C33*'Resumen semanal'!O$2/$E33,0)</f>
        <v>0.4363636363636364</v>
      </c>
      <c r="H33" s="19">
        <f>IFERROR(D33*'Resumen semanal'!P$2/$E33,0)</f>
        <v>0.38181818181818178</v>
      </c>
    </row>
    <row r="34" spans="1:8" x14ac:dyDescent="0.2">
      <c r="A34" s="73"/>
      <c r="B34" s="17">
        <f>IFERROR((VLOOKUP('Resumen semanal'!$F57,'Resumen semanal'!$AM$3:$AU$1001,2,0)/100*'Resumen semanal'!$G57),0)</f>
        <v>0.1</v>
      </c>
      <c r="C34" s="17">
        <f>IFERROR((VLOOKUP('Resumen semanal'!$F57,'Resumen semanal'!$AM$3:$AU$1001,3,0)/100*'Resumen semanal'!$G57),0)</f>
        <v>0.75</v>
      </c>
      <c r="D34" s="17">
        <f>IFERROR((VLOOKUP('Resumen semanal'!$F57,'Resumen semanal'!$AM$3:$AU$1001,7,0)/100*'Resumen semanal'!$G57),0)</f>
        <v>1.2093862815884477</v>
      </c>
      <c r="E34" s="18">
        <f>IFERROR((VLOOKUP('Resumen semanal'!$F57,'Resumen semanal'!$AM$3:$AU$1001,9,0)/100*'Resumen semanal'!$G57),0)</f>
        <v>11.5</v>
      </c>
      <c r="F34" s="19">
        <f>IFERROR(B34*'Resumen semanal'!N$2/$E34,0)</f>
        <v>7.8260869565217397E-2</v>
      </c>
      <c r="G34" s="19">
        <f>IFERROR(C34*'Resumen semanal'!O$2/$E34,0)</f>
        <v>0.2608695652173913</v>
      </c>
      <c r="H34" s="19">
        <f>IFERROR(D34*'Resumen semanal'!P$2/$E34,0)</f>
        <v>0.42065609794380793</v>
      </c>
    </row>
    <row r="35" spans="1:8" x14ac:dyDescent="0.2">
      <c r="A35" s="73"/>
      <c r="B35" s="17">
        <f>IFERROR((VLOOKUP('Resumen semanal'!$F58,'Resumen semanal'!$AM$3:$AU$1001,2,0)/100*'Resumen semanal'!$G58),0)</f>
        <v>5</v>
      </c>
      <c r="C35" s="17">
        <f>IFERROR((VLOOKUP('Resumen semanal'!$F58,'Resumen semanal'!$AM$3:$AU$1001,3,0)/100*'Resumen semanal'!$G58),0)</f>
        <v>0</v>
      </c>
      <c r="D35" s="17">
        <f>IFERROR((VLOOKUP('Resumen semanal'!$F58,'Resumen semanal'!$AM$3:$AU$1001,7,0)/100*'Resumen semanal'!$G58),0)</f>
        <v>0</v>
      </c>
      <c r="E35" s="18">
        <f>IFERROR((VLOOKUP('Resumen semanal'!$F58,'Resumen semanal'!$AM$3:$AU$1001,9,0)/100*'Resumen semanal'!$G58),0)</f>
        <v>45</v>
      </c>
      <c r="F35" s="19">
        <f>IFERROR(B35*'Resumen semanal'!N$2/$E35,0)</f>
        <v>1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semanal'!$F59,'Resumen semanal'!$AM$3:$AU$1001,2,0)/100*'Resumen semanal'!$G59),0)</f>
        <v>6.3</v>
      </c>
      <c r="C36" s="17">
        <f>IFERROR((VLOOKUP('Resumen semanal'!$F59,'Resumen semanal'!$AM$3:$AU$1001,3,0)/100*'Resumen semanal'!$G59),0)</f>
        <v>5.7</v>
      </c>
      <c r="D36" s="17">
        <f>IFERROR((VLOOKUP('Resumen semanal'!$F59,'Resumen semanal'!$AM$3:$AU$1001,7,0)/100*'Resumen semanal'!$G59),0)</f>
        <v>0</v>
      </c>
      <c r="E36" s="18">
        <f>IFERROR((VLOOKUP('Resumen semanal'!$F59,'Resumen semanal'!$AM$3:$AU$1001,9,0)/100*'Resumen semanal'!$G59),0)</f>
        <v>79.2</v>
      </c>
      <c r="F36" s="19">
        <f>IFERROR(B36*'Resumen semanal'!N$2/$E36,0)</f>
        <v>0.71590909090909083</v>
      </c>
      <c r="G36" s="19">
        <f>IFERROR(C36*'Resumen semanal'!O$2/$E36,0)</f>
        <v>0.2878787878787879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semanal'!$F60,'Resumen semanal'!$AM$3:$AU$1001,2,0)/100*'Resumen semanal'!$G60),0)</f>
        <v>0</v>
      </c>
      <c r="C37" s="17">
        <f>IFERROR((VLOOKUP('Resumen semanal'!$F60,'Resumen semanal'!$AM$3:$AU$1001,3,0)/100*'Resumen semanal'!$G60),0)</f>
        <v>0</v>
      </c>
      <c r="D37" s="17">
        <f>IFERROR((VLOOKUP('Resumen semanal'!$F60,'Resumen semanal'!$AM$3:$AU$1001,7,0)/100*'Resumen semanal'!$G60),0)</f>
        <v>0</v>
      </c>
      <c r="E37" s="18">
        <f>IFERROR((VLOOKUP('Resumen semanal'!$F60,'Resumen semanal'!$AM$3:$AU$1001,9,0)/100*'Resumen semanal'!$G60),0)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semanal'!$F61,'Resumen semanal'!$AM$3:$AU$1001,2,0)/100*'Resumen semanal'!$G61),0)</f>
        <v>0</v>
      </c>
      <c r="C38" s="17">
        <f>IFERROR((VLOOKUP('Resumen semanal'!$F61,'Resumen semanal'!$AM$3:$AU$1001,3,0)/100*'Resumen semanal'!$G61),0)</f>
        <v>0</v>
      </c>
      <c r="D38" s="17">
        <f>IFERROR((VLOOKUP('Resumen semanal'!$F61,'Resumen semanal'!$AM$3:$AU$1001,7,0)/100*'Resumen semanal'!$G61),0)</f>
        <v>0</v>
      </c>
      <c r="E38" s="18">
        <f>IFERROR((VLOOKUP('Resumen semanal'!$F61,'Resumen semanal'!$AM$3:$AU$1001,9,0)/100*'Resumen semanal'!$G61),0)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semanal'!$F62,'Resumen semanal'!$AM$3:$AU$1001,2,0)/100*'Resumen semanal'!$G62),0)</f>
        <v>0</v>
      </c>
      <c r="C39" s="17">
        <f>IFERROR((VLOOKUP('Resumen semanal'!$F62,'Resumen semanal'!$AM$3:$AU$1001,3,0)/100*'Resumen semanal'!$G62),0)</f>
        <v>0</v>
      </c>
      <c r="D39" s="17">
        <f>IFERROR((VLOOKUP('Resumen semanal'!$F62,'Resumen semanal'!$AM$3:$AU$1001,7,0)/100*'Resumen semanal'!$G62),0)</f>
        <v>0</v>
      </c>
      <c r="E39" s="18">
        <f>IFERROR((VLOOKUP('Resumen semanal'!$F62,'Resumen semanal'!$AM$3:$AU$1001,9,0)/100*'Resumen semanal'!$G62),0)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semanal'!$F63,'Resumen semanal'!$AM$3:$AU$1001,2,0)/100*'Resumen semanal'!$G63),0)</f>
        <v>0</v>
      </c>
      <c r="C40" s="17">
        <f>IFERROR((VLOOKUP('Resumen semanal'!$F63,'Resumen semanal'!$AM$3:$AU$1001,3,0)/100*'Resumen semanal'!$G63),0)</f>
        <v>0</v>
      </c>
      <c r="D40" s="17">
        <f>IFERROR((VLOOKUP('Resumen semanal'!$F63,'Resumen semanal'!$AM$3:$AU$1001,7,0)/100*'Resumen semanal'!$G63),0)</f>
        <v>0</v>
      </c>
      <c r="E40" s="18">
        <f>IFERROR((VLOOKUP('Resumen semanal'!$F63,'Resumen semanal'!$AM$3:$AU$1001,9,0)/100*'Resumen semanal'!$G63),0)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12.42</v>
      </c>
      <c r="C41" s="15">
        <f>SUM(C31:C40)</f>
        <v>45.69</v>
      </c>
      <c r="D41" s="15">
        <f>SUM(D31:D40)</f>
        <v>23.079386281588445</v>
      </c>
      <c r="E41" s="20">
        <f>SUM(E31:E40)</f>
        <v>412.3</v>
      </c>
      <c r="F41" s="16">
        <f>IFERROR(B41*'Resumen semanal'!N$2/$E41,0)</f>
        <v>0.27111326703856414</v>
      </c>
      <c r="G41" s="16">
        <f>IFERROR(C41*'Resumen semanal'!O$2/$E41,0)</f>
        <v>0.44326946398253697</v>
      </c>
      <c r="H41" s="16">
        <f>IFERROR(D41*'Resumen semanal'!P$2/$E41,0)</f>
        <v>0.22390867117718596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semanal'!$H54,'Resumen semanal'!$AM$3:$AU$1001,2,0)/100*'Resumen semanal'!$I54),0)</f>
        <v>1.0499999999999998</v>
      </c>
      <c r="C45" s="17">
        <f>IFERROR((VLOOKUP('Resumen semanal'!$H54,'Resumen semanal'!$AM$3:$AU$1001,3,0)/100*'Resumen semanal'!$I54),0)</f>
        <v>1.8</v>
      </c>
      <c r="D45" s="17">
        <f>IFERROR((VLOOKUP('Resumen semanal'!$H54,'Resumen semanal'!$AM$3:$AU$1001,7,0)/100*'Resumen semanal'!$I54),0)</f>
        <v>8.25</v>
      </c>
      <c r="E45" s="18">
        <f>IFERROR((VLOOKUP('Resumen semanal'!$H54,'Resumen semanal'!$AM$3:$AU$1001,9,0)/100*'Resumen semanal'!$I54),0)</f>
        <v>78</v>
      </c>
      <c r="F45" s="19">
        <f>IFERROR(B45*'Resumen semanal'!N$2/$E45,0)</f>
        <v>0.12115384615384614</v>
      </c>
      <c r="G45" s="19">
        <f>IFERROR(C45*'Resumen semanal'!O$2/$E45,0)</f>
        <v>9.2307692307692313E-2</v>
      </c>
      <c r="H45" s="19">
        <f>IFERROR(D45*'Resumen semanal'!P$2/$E45,0)</f>
        <v>0.42307692307692307</v>
      </c>
    </row>
    <row r="46" spans="1:8" x14ac:dyDescent="0.2">
      <c r="A46" s="73"/>
      <c r="B46" s="17">
        <f>IFERROR((VLOOKUP('Resumen semanal'!$H55,'Resumen semanal'!$AM$3:$AU$1001,2,0)/100*'Resumen semanal'!$I55),0)</f>
        <v>7</v>
      </c>
      <c r="C46" s="17">
        <f>IFERROR((VLOOKUP('Resumen semanal'!$H55,'Resumen semanal'!$AM$3:$AU$1001,3,0)/100*'Resumen semanal'!$I55),0)</f>
        <v>0.46666666666666662</v>
      </c>
      <c r="D46" s="17">
        <f>IFERROR((VLOOKUP('Resumen semanal'!$H55,'Resumen semanal'!$AM$3:$AU$1001,7,0)/100*'Resumen semanal'!$I55),0)</f>
        <v>0.60000000000000009</v>
      </c>
      <c r="E46" s="18">
        <f>IFERROR((VLOOKUP('Resumen semanal'!$H55,'Resumen semanal'!$AM$3:$AU$1001,9,0)/100*'Resumen semanal'!$I55),0)</f>
        <v>66</v>
      </c>
      <c r="F46" s="19">
        <f>IFERROR(B46*'Resumen semanal'!N$2/$E46,0)</f>
        <v>0.95454545454545459</v>
      </c>
      <c r="G46" s="19">
        <f>IFERROR(C46*'Resumen semanal'!O$2/$E46,0)</f>
        <v>2.8282828282828281E-2</v>
      </c>
      <c r="H46" s="19">
        <f>IFERROR(D46*'Resumen semanal'!P$2/$E46,0)</f>
        <v>3.6363636363636369E-2</v>
      </c>
    </row>
    <row r="47" spans="1:8" x14ac:dyDescent="0.2">
      <c r="A47" s="73"/>
      <c r="B47" s="17">
        <f>IFERROR((VLOOKUP('Resumen semanal'!$H56,'Resumen semanal'!$AM$3:$AU$1001,2,0)/100*'Resumen semanal'!$I56),0)</f>
        <v>0</v>
      </c>
      <c r="C47" s="17">
        <f>IFERROR((VLOOKUP('Resumen semanal'!$H56,'Resumen semanal'!$AM$3:$AU$1001,3,0)/100*'Resumen semanal'!$I56),0)</f>
        <v>0</v>
      </c>
      <c r="D47" s="17">
        <f>IFERROR((VLOOKUP('Resumen semanal'!$H56,'Resumen semanal'!$AM$3:$AU$1001,7,0)/100*'Resumen semanal'!$I56),0)</f>
        <v>0</v>
      </c>
      <c r="E47" s="18">
        <f>IFERROR((VLOOKUP('Resumen semanal'!$H56,'Resumen semanal'!$AM$3:$AU$1001,9,0)/100*'Resumen semanal'!$I56),0)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semanal'!$H57,'Resumen semanal'!$AM$3:$AU$1001,2,0)/100*'Resumen semanal'!$I57),0)</f>
        <v>0</v>
      </c>
      <c r="C48" s="17">
        <f>IFERROR((VLOOKUP('Resumen semanal'!$H57,'Resumen semanal'!$AM$3:$AU$1001,3,0)/100*'Resumen semanal'!$I57),0)</f>
        <v>0</v>
      </c>
      <c r="D48" s="17">
        <f>IFERROR((VLOOKUP('Resumen semanal'!$H57,'Resumen semanal'!$AM$3:$AU$1001,7,0)/100*'Resumen semanal'!$I57),0)</f>
        <v>0</v>
      </c>
      <c r="E48" s="18">
        <f>IFERROR((VLOOKUP('Resumen semanal'!$H57,'Resumen semanal'!$AM$3:$AU$1001,9,0)/100*'Resumen semanal'!$I57),0)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semanal'!$H58,'Resumen semanal'!$AM$3:$AU$1001,2,0)/100*'Resumen semanal'!$I58),0)</f>
        <v>0</v>
      </c>
      <c r="C49" s="17">
        <f>IFERROR((VLOOKUP('Resumen semanal'!$H58,'Resumen semanal'!$AM$3:$AU$1001,3,0)/100*'Resumen semanal'!$I58),0)</f>
        <v>0</v>
      </c>
      <c r="D49" s="17">
        <f>IFERROR((VLOOKUP('Resumen semanal'!$H58,'Resumen semanal'!$AM$3:$AU$1001,7,0)/100*'Resumen semanal'!$I58),0)</f>
        <v>0</v>
      </c>
      <c r="E49" s="18">
        <f>IFERROR((VLOOKUP('Resumen semanal'!$H58,'Resumen semanal'!$AM$3:$AU$1001,9,0)/100*'Resumen semanal'!$I58),0)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semanal'!$H59,'Resumen semanal'!$AM$3:$AU$1001,2,0)/100*'Resumen semanal'!$I59),0)</f>
        <v>0</v>
      </c>
      <c r="C50" s="17">
        <f>IFERROR((VLOOKUP('Resumen semanal'!$H59,'Resumen semanal'!$AM$3:$AU$1001,3,0)/100*'Resumen semanal'!$I59),0)</f>
        <v>0</v>
      </c>
      <c r="D50" s="17">
        <f>IFERROR((VLOOKUP('Resumen semanal'!$H59,'Resumen semanal'!$AM$3:$AU$1001,7,0)/100*'Resumen semanal'!$I59),0)</f>
        <v>0</v>
      </c>
      <c r="E50" s="18">
        <f>IFERROR((VLOOKUP('Resumen semanal'!$H59,'Resumen semanal'!$AM$3:$AU$1001,9,0)/100*'Resumen semanal'!$I59),0)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semanal'!$H60,'Resumen semanal'!$AM$3:$AU$1001,2,0)/100*'Resumen semanal'!$I60),0)</f>
        <v>0</v>
      </c>
      <c r="C51" s="17">
        <f>IFERROR((VLOOKUP('Resumen semanal'!$H60,'Resumen semanal'!$AM$3:$AU$1001,3,0)/100*'Resumen semanal'!$I60),0)</f>
        <v>0</v>
      </c>
      <c r="D51" s="17">
        <f>IFERROR((VLOOKUP('Resumen semanal'!$H60,'Resumen semanal'!$AM$3:$AU$1001,7,0)/100*'Resumen semanal'!$I60),0)</f>
        <v>0</v>
      </c>
      <c r="E51" s="18">
        <f>IFERROR((VLOOKUP('Resumen semanal'!$H60,'Resumen semanal'!$AM$3:$AU$1001,9,0)/100*'Resumen semanal'!$I60),0)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semanal'!$H61,'Resumen semanal'!$AM$3:$AU$1001,2,0)/100*'Resumen semanal'!$I61),0)</f>
        <v>0</v>
      </c>
      <c r="C52" s="17">
        <f>IFERROR((VLOOKUP('Resumen semanal'!$H61,'Resumen semanal'!$AM$3:$AU$1001,3,0)/100*'Resumen semanal'!$I61),0)</f>
        <v>0</v>
      </c>
      <c r="D52" s="17">
        <f>IFERROR((VLOOKUP('Resumen semanal'!$H61,'Resumen semanal'!$AM$3:$AU$1001,7,0)/100*'Resumen semanal'!$I61),0)</f>
        <v>0</v>
      </c>
      <c r="E52" s="18">
        <f>IFERROR((VLOOKUP('Resumen semanal'!$H61,'Resumen semanal'!$AM$3:$AU$1001,9,0)/100*'Resumen semanal'!$I61),0)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semanal'!$H62,'Resumen semanal'!$AM$3:$AU$1001,2,0)/100*'Resumen semanal'!$I62),0)</f>
        <v>0</v>
      </c>
      <c r="C53" s="17">
        <f>IFERROR((VLOOKUP('Resumen semanal'!$H62,'Resumen semanal'!$AM$3:$AU$1001,3,0)/100*'Resumen semanal'!$I62),0)</f>
        <v>0</v>
      </c>
      <c r="D53" s="17">
        <f>IFERROR((VLOOKUP('Resumen semanal'!$H62,'Resumen semanal'!$AM$3:$AU$1001,7,0)/100*'Resumen semanal'!$I62),0)</f>
        <v>0</v>
      </c>
      <c r="E53" s="18">
        <f>IFERROR((VLOOKUP('Resumen semanal'!$H62,'Resumen semanal'!$AM$3:$AU$1001,9,0)/100*'Resumen semanal'!$I62),0)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semanal'!$H63,'Resumen semanal'!$AM$3:$AU$1001,2,0)/100*'Resumen semanal'!$I63),0)</f>
        <v>0</v>
      </c>
      <c r="C54" s="17">
        <f>IFERROR((VLOOKUP('Resumen semanal'!$H63,'Resumen semanal'!$AM$3:$AU$1001,3,0)/100*'Resumen semanal'!$I63),0)</f>
        <v>0</v>
      </c>
      <c r="D54" s="17">
        <f>IFERROR((VLOOKUP('Resumen semanal'!$H63,'Resumen semanal'!$AM$3:$AU$1001,7,0)/100*'Resumen semanal'!$I63),0)</f>
        <v>0</v>
      </c>
      <c r="E54" s="18">
        <f>IFERROR((VLOOKUP('Resumen semanal'!$H63,'Resumen semanal'!$AM$3:$AU$1001,9,0)/100*'Resumen semanal'!$I63),0)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8.0500000000000007</v>
      </c>
      <c r="C55" s="15">
        <f>SUM(C45:C54)</f>
        <v>2.2666666666666666</v>
      </c>
      <c r="D55" s="15">
        <f>SUM(D45:D54)</f>
        <v>8.85</v>
      </c>
      <c r="E55" s="20">
        <f>SUM(E45:E54)</f>
        <v>144</v>
      </c>
      <c r="F55" s="16">
        <f>IFERROR(B55*'Resumen semanal'!N$2/$E55,0)</f>
        <v>0.50312500000000004</v>
      </c>
      <c r="G55" s="16">
        <f>IFERROR(C55*'Resumen semanal'!O$2/$E55,0)</f>
        <v>6.2962962962962957E-2</v>
      </c>
      <c r="H55" s="16">
        <f>IFERROR(D55*'Resumen semanal'!P$2/$E55,0)</f>
        <v>0.24583333333333332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3" priority="1" operator="greaterThan">
      <formula>30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6DBC-2758-8343-8236-61FC2E560451}">
  <dimension ref="A1:H55"/>
  <sheetViews>
    <sheetView showGridLines="0" topLeftCell="A35" workbookViewId="0">
      <selection activeCell="B4" sqref="B4"/>
    </sheetView>
  </sheetViews>
  <sheetFormatPr baseColWidth="10" defaultRowHeight="16" x14ac:dyDescent="0.2"/>
  <sheetData>
    <row r="1" spans="1:8" x14ac:dyDescent="0.2">
      <c r="B1" s="74" t="s">
        <v>57</v>
      </c>
      <c r="C1" s="75"/>
      <c r="D1" s="75"/>
      <c r="E1" s="76" t="s">
        <v>55</v>
      </c>
      <c r="F1" s="77"/>
      <c r="G1" s="77"/>
      <c r="H1" s="78"/>
    </row>
    <row r="2" spans="1:8" x14ac:dyDescent="0.2">
      <c r="B2" s="14" t="s">
        <v>48</v>
      </c>
      <c r="C2" s="14" t="s">
        <v>26</v>
      </c>
      <c r="D2" s="14" t="s">
        <v>54</v>
      </c>
      <c r="E2" s="14" t="s">
        <v>49</v>
      </c>
      <c r="F2" s="14" t="s">
        <v>52</v>
      </c>
      <c r="G2" s="14" t="s">
        <v>26</v>
      </c>
      <c r="H2" s="14" t="s">
        <v>54</v>
      </c>
    </row>
    <row r="3" spans="1:8" x14ac:dyDescent="0.2">
      <c r="A3" s="73" t="s">
        <v>140</v>
      </c>
      <c r="B3" s="17">
        <f>IFERROR((VLOOKUP('Resumen semanal'!$B68,'Resumen semanal'!$AM$3:$AU$1001,2,0)/100*'Resumen semanal'!$C68),0)</f>
        <v>13.188405797101449</v>
      </c>
      <c r="C3" s="17">
        <f>IFERROR((VLOOKUP('Resumen semanal'!$B68,'Resumen semanal'!$AM$3:$AU$1001,3,0)/100*'Resumen semanal'!$C68),0)</f>
        <v>6.2173913043478262</v>
      </c>
      <c r="D3" s="17">
        <f>IFERROR((VLOOKUP('Resumen semanal'!$B68,'Resumen semanal'!$AM$3:$AU$1001,7,0)/100*'Resumen semanal'!$C68),0)</f>
        <v>9.9855072463768106</v>
      </c>
      <c r="E3" s="18">
        <f>IFERROR((VLOOKUP('Resumen semanal'!$B68,'Resumen semanal'!$AM$3:$AU$1001,9,0)/100*'Resumen semanal'!$C68),0)</f>
        <v>192.17391304347828</v>
      </c>
      <c r="F3" s="19">
        <f>IFERROR(B3*'Resumen semanal'!N$2/$E3,0)</f>
        <v>0.61764705882352933</v>
      </c>
      <c r="G3" s="19">
        <f>IFERROR(C3*'Resumen semanal'!O$2/$E3,0)</f>
        <v>0.12941176470588234</v>
      </c>
      <c r="H3" s="19">
        <f>IFERROR(D3*'Resumen semanal'!P$2/$E3,0)</f>
        <v>0.20784313725490192</v>
      </c>
    </row>
    <row r="4" spans="1:8" x14ac:dyDescent="0.2">
      <c r="A4" s="73"/>
      <c r="B4" s="17">
        <f>IFERROR((VLOOKUP('Resumen semanal'!$B69,'Resumen semanal'!$AM$3:$AU$1001,2,0)/100*'Resumen semanal'!$C69),0)</f>
        <v>10.6</v>
      </c>
      <c r="C4" s="17">
        <f>IFERROR((VLOOKUP('Resumen semanal'!$B69,'Resumen semanal'!$AM$3:$AU$1001,3,0)/100*'Resumen semanal'!$C69),0)</f>
        <v>12.6</v>
      </c>
      <c r="D4" s="17">
        <f>IFERROR((VLOOKUP('Resumen semanal'!$B69,'Resumen semanal'!$AM$3:$AU$1001,7,0)/100*'Resumen semanal'!$C69),0)</f>
        <v>1.1000000000000001</v>
      </c>
      <c r="E4" s="18">
        <f>IFERROR((VLOOKUP('Resumen semanal'!$B69,'Resumen semanal'!$AM$3:$AU$1001,9,0)/100*'Resumen semanal'!$C69),0)</f>
        <v>150.19999999999999</v>
      </c>
      <c r="F4" s="19">
        <f>IFERROR(B4*'Resumen semanal'!N$2/$E4,0)</f>
        <v>0.63515312916111855</v>
      </c>
      <c r="G4" s="19">
        <f>IFERROR(C4*'Resumen semanal'!O$2/$E4,0)</f>
        <v>0.33555259653794944</v>
      </c>
      <c r="H4" s="19">
        <f>IFERROR(D4*'Resumen semanal'!P$2/$E4,0)</f>
        <v>2.9294274300932094E-2</v>
      </c>
    </row>
    <row r="5" spans="1:8" x14ac:dyDescent="0.2">
      <c r="A5" s="73"/>
      <c r="B5" s="17">
        <f>IFERROR((VLOOKUP('Resumen semanal'!$B70,'Resumen semanal'!$AM$3:$AU$1001,2,0)/100*'Resumen semanal'!$C70),0)</f>
        <v>4.0500000000000007</v>
      </c>
      <c r="C5" s="17">
        <f>IFERROR((VLOOKUP('Resumen semanal'!$B70,'Resumen semanal'!$AM$3:$AU$1001,3,0)/100*'Resumen semanal'!$C70),0)</f>
        <v>0.04</v>
      </c>
      <c r="D5" s="17">
        <f>IFERROR((VLOOKUP('Resumen semanal'!$B70,'Resumen semanal'!$AM$3:$AU$1001,7,0)/100*'Resumen semanal'!$C70),0)</f>
        <v>5.0000000000000001E-3</v>
      </c>
      <c r="E5" s="18">
        <f>IFERROR((VLOOKUP('Resumen semanal'!$B70,'Resumen semanal'!$AM$3:$AU$1001,9,0)/100*'Resumen semanal'!$C70),0)</f>
        <v>35.85</v>
      </c>
      <c r="F5" s="19">
        <f>IFERROR(B5*'Resumen semanal'!N$2/$E5,0)</f>
        <v>1.0167364016736402</v>
      </c>
      <c r="G5" s="19">
        <f>IFERROR(C5*'Resumen semanal'!O$2/$E5,0)</f>
        <v>4.4630404463040447E-3</v>
      </c>
      <c r="H5" s="19">
        <f>IFERROR(D5*'Resumen semanal'!P$2/$E5,0)</f>
        <v>5.5788005578800558E-4</v>
      </c>
    </row>
    <row r="6" spans="1:8" x14ac:dyDescent="0.2">
      <c r="A6" s="73"/>
      <c r="B6" s="17">
        <f>IFERROR((VLOOKUP('Resumen semanal'!$B71,'Resumen semanal'!$AM$3:$AU$1001,2,0)/100*'Resumen semanal'!$C71),0)</f>
        <v>3.3774834437086092</v>
      </c>
      <c r="C6" s="17">
        <f>IFERROR((VLOOKUP('Resumen semanal'!$B71,'Resumen semanal'!$AM$3:$AU$1001,3,0)/100*'Resumen semanal'!$C71),0)</f>
        <v>1.788079470198676</v>
      </c>
      <c r="D6" s="17">
        <f>IFERROR((VLOOKUP('Resumen semanal'!$B71,'Resumen semanal'!$AM$3:$AU$1001,7,0)/100*'Resumen semanal'!$C71),0)</f>
        <v>5.3642384105960268</v>
      </c>
      <c r="E6" s="18">
        <f>IFERROR((VLOOKUP('Resumen semanal'!$B71,'Resumen semanal'!$AM$3:$AU$1001,9,0)/100*'Resumen semanal'!$C71),0)</f>
        <v>68.874172185430467</v>
      </c>
      <c r="F6" s="19">
        <f>IFERROR(B6*'Resumen semanal'!N$2/$E6,0)</f>
        <v>0.44134615384615383</v>
      </c>
      <c r="G6" s="19">
        <f>IFERROR(C6*'Resumen semanal'!O$2/$E6,0)</f>
        <v>0.10384615384615387</v>
      </c>
      <c r="H6" s="19">
        <f>IFERROR(D6*'Resumen semanal'!P$2/$E6,0)</f>
        <v>0.31153846153846154</v>
      </c>
    </row>
    <row r="7" spans="1:8" x14ac:dyDescent="0.2">
      <c r="A7" s="73"/>
      <c r="B7" s="17">
        <f>IFERROR((VLOOKUP('Resumen semanal'!$B72,'Resumen semanal'!$AM$3:$AU$1001,2,0)/100*'Resumen semanal'!$C72),0)</f>
        <v>15.135135135135133</v>
      </c>
      <c r="C7" s="17">
        <f>IFERROR((VLOOKUP('Resumen semanal'!$B72,'Resumen semanal'!$AM$3:$AU$1001,3,0)/100*'Resumen semanal'!$C72),0)</f>
        <v>5.2972972972972965</v>
      </c>
      <c r="D7" s="17">
        <f>IFERROR((VLOOKUP('Resumen semanal'!$B72,'Resumen semanal'!$AM$3:$AU$1001,7,0)/100*'Resumen semanal'!$C72),0)</f>
        <v>7.1891891891891895</v>
      </c>
      <c r="E7" s="18">
        <f>IFERROR((VLOOKUP('Resumen semanal'!$B72,'Resumen semanal'!$AM$3:$AU$1001,9,0)/100*'Resumen semanal'!$C72),0)</f>
        <v>189.18918918918919</v>
      </c>
      <c r="F7" s="19">
        <f>IFERROR(B7*'Resumen semanal'!N$2/$E7,0)</f>
        <v>0.71999999999999986</v>
      </c>
      <c r="G7" s="19">
        <f>IFERROR(C7*'Resumen semanal'!O$2/$E7,0)</f>
        <v>0.11199999999999997</v>
      </c>
      <c r="H7" s="19">
        <f>IFERROR(D7*'Resumen semanal'!P$2/$E7,0)</f>
        <v>0.152</v>
      </c>
    </row>
    <row r="8" spans="1:8" x14ac:dyDescent="0.2">
      <c r="A8" s="73"/>
      <c r="B8" s="17">
        <f>IFERROR((VLOOKUP('Resumen semanal'!$B73,'Resumen semanal'!$AM$3:$AU$1001,2,0)/100*'Resumen semanal'!$C73),0)</f>
        <v>0</v>
      </c>
      <c r="C8" s="17">
        <f>IFERROR((VLOOKUP('Resumen semanal'!$B73,'Resumen semanal'!$AM$3:$AU$1001,3,0)/100*'Resumen semanal'!$C73),0)</f>
        <v>0</v>
      </c>
      <c r="D8" s="17">
        <f>IFERROR((VLOOKUP('Resumen semanal'!$B73,'Resumen semanal'!$AM$3:$AU$1001,7,0)/100*'Resumen semanal'!$C73),0)</f>
        <v>0</v>
      </c>
      <c r="E8" s="18">
        <f>IFERROR((VLOOKUP('Resumen semanal'!$B73,'Resumen semanal'!$AM$3:$AU$1001,9,0)/100*'Resumen semanal'!$C73),0)</f>
        <v>0</v>
      </c>
      <c r="F8" s="19">
        <f>IFERROR(B8*'Resumen semanal'!N$2/$E8,0)</f>
        <v>0</v>
      </c>
      <c r="G8" s="19">
        <f>IFERROR(C8*'Resumen semanal'!O$2/$E8,0)</f>
        <v>0</v>
      </c>
      <c r="H8" s="19">
        <f>IFERROR(D8*'Resumen semanal'!P$2/$E8,0)</f>
        <v>0</v>
      </c>
    </row>
    <row r="9" spans="1:8" x14ac:dyDescent="0.2">
      <c r="A9" s="73"/>
      <c r="B9" s="17">
        <f>IFERROR((VLOOKUP('Resumen semanal'!$B74,'Resumen semanal'!$AM$3:$AU$1001,2,0)/100*'Resumen semanal'!$C74),0)</f>
        <v>0</v>
      </c>
      <c r="C9" s="17">
        <f>IFERROR((VLOOKUP('Resumen semanal'!$B74,'Resumen semanal'!$AM$3:$AU$1001,3,0)/100*'Resumen semanal'!$C74),0)</f>
        <v>0</v>
      </c>
      <c r="D9" s="17">
        <f>IFERROR((VLOOKUP('Resumen semanal'!$B74,'Resumen semanal'!$AM$3:$AU$1001,7,0)/100*'Resumen semanal'!$C74),0)</f>
        <v>0</v>
      </c>
      <c r="E9" s="18">
        <f>IFERROR((VLOOKUP('Resumen semanal'!$B74,'Resumen semanal'!$AM$3:$AU$1001,9,0)/100*'Resumen semanal'!$C74),0)</f>
        <v>0</v>
      </c>
      <c r="F9" s="19">
        <f>IFERROR(B9*'Resumen semanal'!N$2/$E9,0)</f>
        <v>0</v>
      </c>
      <c r="G9" s="19">
        <f>IFERROR(C9*'Resumen semanal'!O$2/$E9,0)</f>
        <v>0</v>
      </c>
      <c r="H9" s="19">
        <f>IFERROR(D9*'Resumen semanal'!P$2/$E9,0)</f>
        <v>0</v>
      </c>
    </row>
    <row r="10" spans="1:8" x14ac:dyDescent="0.2">
      <c r="A10" s="73"/>
      <c r="B10" s="17">
        <f>IFERROR((VLOOKUP('Resumen semanal'!$B75,'Resumen semanal'!$AM$3:$AU$1001,2,0)/100*'Resumen semanal'!$C75),0)</f>
        <v>0</v>
      </c>
      <c r="C10" s="17">
        <f>IFERROR((VLOOKUP('Resumen semanal'!$B75,'Resumen semanal'!$AM$3:$AU$1001,3,0)/100*'Resumen semanal'!$C75),0)</f>
        <v>0</v>
      </c>
      <c r="D10" s="17">
        <f>IFERROR((VLOOKUP('Resumen semanal'!$B75,'Resumen semanal'!$AM$3:$AU$1001,7,0)/100*'Resumen semanal'!$C75),0)</f>
        <v>0</v>
      </c>
      <c r="E10" s="18">
        <f>IFERROR((VLOOKUP('Resumen semanal'!$B75,'Resumen semanal'!$AM$3:$AU$1001,9,0)/100*'Resumen semanal'!$C75),0)</f>
        <v>0</v>
      </c>
      <c r="F10" s="19">
        <f>IFERROR(B10*'Resumen semanal'!N$2/$E10,0)</f>
        <v>0</v>
      </c>
      <c r="G10" s="19">
        <f>IFERROR(C10*'Resumen semanal'!O$2/$E10,0)</f>
        <v>0</v>
      </c>
      <c r="H10" s="19">
        <f>IFERROR(D10*'Resumen semanal'!P$2/$E10,0)</f>
        <v>0</v>
      </c>
    </row>
    <row r="11" spans="1:8" x14ac:dyDescent="0.2">
      <c r="A11" s="73"/>
      <c r="B11" s="17">
        <f>IFERROR((VLOOKUP('Resumen semanal'!$B76,'Resumen semanal'!$AM$3:$AU$1001,2,0)/100*'Resumen semanal'!$C76),0)</f>
        <v>0</v>
      </c>
      <c r="C11" s="17">
        <f>IFERROR((VLOOKUP('Resumen semanal'!$B76,'Resumen semanal'!$AM$3:$AU$1001,3,0)/100*'Resumen semanal'!$C76),0)</f>
        <v>0</v>
      </c>
      <c r="D11" s="17">
        <f>IFERROR((VLOOKUP('Resumen semanal'!$B76,'Resumen semanal'!$AM$3:$AU$1001,7,0)/100*'Resumen semanal'!$C76),0)</f>
        <v>0</v>
      </c>
      <c r="E11" s="18">
        <f>IFERROR((VLOOKUP('Resumen semanal'!$B76,'Resumen semanal'!$AM$3:$AU$1001,9,0)/100*'Resumen semanal'!$C76),0)</f>
        <v>0</v>
      </c>
      <c r="F11" s="19">
        <f>IFERROR(B11*'Resumen semanal'!N$2/$E11,0)</f>
        <v>0</v>
      </c>
      <c r="G11" s="19">
        <f>IFERROR(C11*'Resumen semanal'!O$2/$E11,0)</f>
        <v>0</v>
      </c>
      <c r="H11" s="19">
        <f>IFERROR(D11*'Resumen semanal'!P$2/$E11,0)</f>
        <v>0</v>
      </c>
    </row>
    <row r="12" spans="1:8" x14ac:dyDescent="0.2">
      <c r="A12" s="73"/>
      <c r="B12" s="17">
        <f>IFERROR((VLOOKUP('Resumen semanal'!$B77,'Resumen semanal'!$AM$3:$AU$1001,2,0)/100*'Resumen semanal'!$C77),0)</f>
        <v>0</v>
      </c>
      <c r="C12" s="17">
        <f>IFERROR((VLOOKUP('Resumen semanal'!$B77,'Resumen semanal'!$AM$3:$AU$1001,3,0)/100*'Resumen semanal'!$C77),0)</f>
        <v>0</v>
      </c>
      <c r="D12" s="17">
        <f>IFERROR((VLOOKUP('Resumen semanal'!$B77,'Resumen semanal'!$AM$3:$AU$1001,7,0)/100*'Resumen semanal'!$C77),0)</f>
        <v>0</v>
      </c>
      <c r="E12" s="18">
        <f>IFERROR((VLOOKUP('Resumen semanal'!$B77,'Resumen semanal'!$AM$3:$AU$1001,9,0)/100*'Resumen semanal'!$C77),0)</f>
        <v>0</v>
      </c>
      <c r="F12" s="19">
        <f>IFERROR(B12*'Resumen semanal'!N$2/$E12,0)</f>
        <v>0</v>
      </c>
      <c r="G12" s="19">
        <f>IFERROR(C12*'Resumen semanal'!O$2/$E12,0)</f>
        <v>0</v>
      </c>
      <c r="H12" s="19">
        <f>IFERROR(D12*'Resumen semanal'!P$2/$E12,0)</f>
        <v>0</v>
      </c>
    </row>
    <row r="13" spans="1:8" x14ac:dyDescent="0.2">
      <c r="A13" s="73"/>
      <c r="B13" s="15">
        <f>SUM(B3:B12)</f>
        <v>46.351024375945187</v>
      </c>
      <c r="C13" s="15">
        <f>SUM(C3:C12)</f>
        <v>25.942768071843794</v>
      </c>
      <c r="D13" s="15">
        <f>SUM(D3:D12)</f>
        <v>23.643934846162029</v>
      </c>
      <c r="E13" s="20">
        <f>SUM(E3:E12)</f>
        <v>636.28727441809792</v>
      </c>
      <c r="F13" s="16">
        <f>IFERROR(B13*'Resumen semanal'!N$2/$E13,0)</f>
        <v>0.6556145881826887</v>
      </c>
      <c r="G13" s="16">
        <f>IFERROR(C13*'Resumen semanal'!O$2/$E13,0)</f>
        <v>0.16308839805459988</v>
      </c>
      <c r="H13" s="16">
        <f>IFERROR(D13*'Resumen semanal'!P$2/$E13,0)</f>
        <v>0.14863685506069599</v>
      </c>
    </row>
    <row r="14" spans="1:8" x14ac:dyDescent="0.2">
      <c r="B14" s="21"/>
      <c r="C14" s="21"/>
      <c r="D14" s="21"/>
      <c r="E14" s="21"/>
      <c r="F14" s="21"/>
      <c r="G14" s="21"/>
      <c r="H14" s="21"/>
    </row>
    <row r="15" spans="1:8" x14ac:dyDescent="0.2">
      <c r="B15" s="74" t="s">
        <v>57</v>
      </c>
      <c r="C15" s="75"/>
      <c r="D15" s="75"/>
      <c r="E15" s="76" t="s">
        <v>55</v>
      </c>
      <c r="F15" s="77"/>
      <c r="G15" s="77"/>
      <c r="H15" s="78"/>
    </row>
    <row r="16" spans="1:8" x14ac:dyDescent="0.2">
      <c r="B16" s="14" t="s">
        <v>48</v>
      </c>
      <c r="C16" s="14" t="s">
        <v>26</v>
      </c>
      <c r="D16" s="14" t="s">
        <v>54</v>
      </c>
      <c r="E16" s="14" t="s">
        <v>49</v>
      </c>
      <c r="F16" s="14" t="s">
        <v>52</v>
      </c>
      <c r="G16" s="14" t="s">
        <v>26</v>
      </c>
      <c r="H16" s="14" t="s">
        <v>54</v>
      </c>
    </row>
    <row r="17" spans="1:8" x14ac:dyDescent="0.2">
      <c r="A17" s="73" t="s">
        <v>145</v>
      </c>
      <c r="B17" s="17">
        <f>IFERROR((VLOOKUP('Resumen semanal'!$D68,'Resumen semanal'!$AM$3:$AU$1001,2,0)/100*'Resumen semanal'!$E68),0)</f>
        <v>3.06</v>
      </c>
      <c r="C17" s="17">
        <f>IFERROR((VLOOKUP('Resumen semanal'!$D68,'Resumen semanal'!$AM$3:$AU$1001,3,0)/100*'Resumen semanal'!$E68),0)</f>
        <v>41.4</v>
      </c>
      <c r="D17" s="17">
        <f>IFERROR((VLOOKUP('Resumen semanal'!$D68,'Resumen semanal'!$AM$3:$AU$1001,7,0)/100*'Resumen semanal'!$E68),0)</f>
        <v>2.6999999999999997</v>
      </c>
      <c r="E17" s="18">
        <f>IFERROR((VLOOKUP('Resumen semanal'!$D68,'Resumen semanal'!$AM$3:$AU$1001,9,0)/100*'Resumen semanal'!$E68),0)</f>
        <v>214.2</v>
      </c>
      <c r="F17" s="19">
        <f>IFERROR(B17*'Resumen semanal'!N$2/$E17,0)</f>
        <v>0.12857142857142859</v>
      </c>
      <c r="G17" s="19">
        <f>IFERROR(C17*'Resumen semanal'!O$2/$E17,0)</f>
        <v>0.77310924369747902</v>
      </c>
      <c r="H17" s="19">
        <f>IFERROR(D17*'Resumen semanal'!P$2/$E17,0)</f>
        <v>5.0420168067226885E-2</v>
      </c>
    </row>
    <row r="18" spans="1:8" x14ac:dyDescent="0.2">
      <c r="A18" s="73"/>
      <c r="B18" s="17">
        <f>IFERROR((VLOOKUP('Resumen semanal'!$D69,'Resumen semanal'!$AM$3:$AU$1001,2,0)/100*'Resumen semanal'!$E69),0)</f>
        <v>19.310344827586206</v>
      </c>
      <c r="C18" s="17">
        <f>IFERROR((VLOOKUP('Resumen semanal'!$D69,'Resumen semanal'!$AM$3:$AU$1001,3,0)/100*'Resumen semanal'!$E69),0)</f>
        <v>2.7586206896551726</v>
      </c>
      <c r="D18" s="17">
        <f>IFERROR((VLOOKUP('Resumen semanal'!$D69,'Resumen semanal'!$AM$3:$AU$1001,7,0)/100*'Resumen semanal'!$E69),0)</f>
        <v>2.4827586206896548</v>
      </c>
      <c r="E18" s="18">
        <f>IFERROR((VLOOKUP('Resumen semanal'!$D69,'Resumen semanal'!$AM$3:$AU$1001,9,0)/100*'Resumen semanal'!$E69),0)</f>
        <v>191.72413793103451</v>
      </c>
      <c r="F18" s="19">
        <f>IFERROR(B18*'Resumen semanal'!N$2/$E18,0)</f>
        <v>0.90647482014388481</v>
      </c>
      <c r="G18" s="19">
        <f>IFERROR(C18*'Resumen semanal'!O$2/$E18,0)</f>
        <v>5.755395683453237E-2</v>
      </c>
      <c r="H18" s="19">
        <f>IFERROR(D18*'Resumen semanal'!P$2/$E18,0)</f>
        <v>5.1798561151079121E-2</v>
      </c>
    </row>
    <row r="19" spans="1:8" x14ac:dyDescent="0.2">
      <c r="A19" s="73"/>
      <c r="B19" s="17">
        <f>IFERROR((VLOOKUP('Resumen semanal'!$D70,'Resumen semanal'!$AM$3:$AU$1001,2,0)/100*'Resumen semanal'!$E70),0)</f>
        <v>0.1</v>
      </c>
      <c r="C19" s="17">
        <f>IFERROR((VLOOKUP('Resumen semanal'!$D70,'Resumen semanal'!$AM$3:$AU$1001,3,0)/100*'Resumen semanal'!$E70),0)</f>
        <v>0.75</v>
      </c>
      <c r="D19" s="17">
        <f>IFERROR((VLOOKUP('Resumen semanal'!$D70,'Resumen semanal'!$AM$3:$AU$1001,7,0)/100*'Resumen semanal'!$E70),0)</f>
        <v>1.2093862815884477</v>
      </c>
      <c r="E19" s="18">
        <f>IFERROR((VLOOKUP('Resumen semanal'!$D70,'Resumen semanal'!$AM$3:$AU$1001,9,0)/100*'Resumen semanal'!$E70),0)</f>
        <v>11.5</v>
      </c>
      <c r="F19" s="19">
        <f>IFERROR(B19*'Resumen semanal'!N$2/$E19,0)</f>
        <v>7.8260869565217397E-2</v>
      </c>
      <c r="G19" s="19">
        <f>IFERROR(C19*'Resumen semanal'!O$2/$E19,0)</f>
        <v>0.2608695652173913</v>
      </c>
      <c r="H19" s="19">
        <f>IFERROR(D19*'Resumen semanal'!P$2/$E19,0)</f>
        <v>0.42065609794380793</v>
      </c>
    </row>
    <row r="20" spans="1:8" x14ac:dyDescent="0.2">
      <c r="A20" s="73"/>
      <c r="B20" s="17">
        <f>IFERROR((VLOOKUP('Resumen semanal'!$D71,'Resumen semanal'!$AM$3:$AU$1001,2,0)/100*'Resumen semanal'!$E71),0)</f>
        <v>5</v>
      </c>
      <c r="C20" s="17">
        <f>IFERROR((VLOOKUP('Resumen semanal'!$D71,'Resumen semanal'!$AM$3:$AU$1001,3,0)/100*'Resumen semanal'!$E71),0)</f>
        <v>0</v>
      </c>
      <c r="D20" s="17">
        <f>IFERROR((VLOOKUP('Resumen semanal'!$D71,'Resumen semanal'!$AM$3:$AU$1001,7,0)/100*'Resumen semanal'!$E71),0)</f>
        <v>0</v>
      </c>
      <c r="E20" s="18">
        <f>IFERROR((VLOOKUP('Resumen semanal'!$D71,'Resumen semanal'!$AM$3:$AU$1001,9,0)/100*'Resumen semanal'!$E71),0)</f>
        <v>45</v>
      </c>
      <c r="F20" s="19">
        <f>IFERROR(B20*'Resumen semanal'!N$2/$E20,0)</f>
        <v>1</v>
      </c>
      <c r="G20" s="19">
        <f>IFERROR(C20*'Resumen semanal'!O$2/$E20,0)</f>
        <v>0</v>
      </c>
      <c r="H20" s="19">
        <f>IFERROR(D20*'Resumen semanal'!P$2/$E20,0)</f>
        <v>0</v>
      </c>
    </row>
    <row r="21" spans="1:8" x14ac:dyDescent="0.2">
      <c r="A21" s="73"/>
      <c r="B21" s="17">
        <f>IFERROR((VLOOKUP('Resumen semanal'!$D72,'Resumen semanal'!$AM$3:$AU$1001,2,0)/100*'Resumen semanal'!$E72),0)</f>
        <v>0</v>
      </c>
      <c r="C21" s="17">
        <f>IFERROR((VLOOKUP('Resumen semanal'!$D72,'Resumen semanal'!$AM$3:$AU$1001,3,0)/100*'Resumen semanal'!$E72),0)</f>
        <v>0</v>
      </c>
      <c r="D21" s="17">
        <f>IFERROR((VLOOKUP('Resumen semanal'!$D72,'Resumen semanal'!$AM$3:$AU$1001,7,0)/100*'Resumen semanal'!$E72),0)</f>
        <v>0</v>
      </c>
      <c r="E21" s="18">
        <f>IFERROR((VLOOKUP('Resumen semanal'!$D72,'Resumen semanal'!$AM$3:$AU$1001,9,0)/100*'Resumen semanal'!$E72),0)</f>
        <v>0</v>
      </c>
      <c r="F21" s="19">
        <f>IFERROR(B21*'Resumen semanal'!N$2/$E21,0)</f>
        <v>0</v>
      </c>
      <c r="G21" s="19">
        <f>IFERROR(C21*'Resumen semanal'!O$2/$E21,0)</f>
        <v>0</v>
      </c>
      <c r="H21" s="19">
        <f>IFERROR(D21*'Resumen semanal'!P$2/$E21,0)</f>
        <v>0</v>
      </c>
    </row>
    <row r="22" spans="1:8" x14ac:dyDescent="0.2">
      <c r="A22" s="73"/>
      <c r="B22" s="17">
        <f>IFERROR((VLOOKUP('Resumen semanal'!$D73,'Resumen semanal'!$AM$3:$AU$1001,2,0)/100*'Resumen semanal'!$E73),0)</f>
        <v>0</v>
      </c>
      <c r="C22" s="17">
        <f>IFERROR((VLOOKUP('Resumen semanal'!$D73,'Resumen semanal'!$AM$3:$AU$1001,3,0)/100*'Resumen semanal'!$E73),0)</f>
        <v>0</v>
      </c>
      <c r="D22" s="17">
        <f>IFERROR((VLOOKUP('Resumen semanal'!$D73,'Resumen semanal'!$AM$3:$AU$1001,7,0)/100*'Resumen semanal'!$E73),0)</f>
        <v>0</v>
      </c>
      <c r="E22" s="18">
        <f>IFERROR((VLOOKUP('Resumen semanal'!$D73,'Resumen semanal'!$AM$3:$AU$1001,9,0)/100*'Resumen semanal'!$E73),0)</f>
        <v>0</v>
      </c>
      <c r="F22" s="19">
        <f>IFERROR(B22*'Resumen semanal'!N$2/$E22,0)</f>
        <v>0</v>
      </c>
      <c r="G22" s="19">
        <f>IFERROR(C22*'Resumen semanal'!O$2/$E22,0)</f>
        <v>0</v>
      </c>
      <c r="H22" s="19">
        <f>IFERROR(D22*'Resumen semanal'!P$2/$E22,0)</f>
        <v>0</v>
      </c>
    </row>
    <row r="23" spans="1:8" x14ac:dyDescent="0.2">
      <c r="A23" s="73"/>
      <c r="B23" s="17">
        <f>IFERROR((VLOOKUP('Resumen semanal'!$D74,'Resumen semanal'!$AM$3:$AU$1001,2,0)/100*'Resumen semanal'!$E74),0)</f>
        <v>0</v>
      </c>
      <c r="C23" s="17">
        <f>IFERROR((VLOOKUP('Resumen semanal'!$D74,'Resumen semanal'!$AM$3:$AU$1001,3,0)/100*'Resumen semanal'!$E74),0)</f>
        <v>0</v>
      </c>
      <c r="D23" s="17">
        <f>IFERROR((VLOOKUP('Resumen semanal'!$D74,'Resumen semanal'!$AM$3:$AU$1001,7,0)/100*'Resumen semanal'!$E74),0)</f>
        <v>0</v>
      </c>
      <c r="E23" s="18">
        <f>IFERROR((VLOOKUP('Resumen semanal'!$D74,'Resumen semanal'!$AM$3:$AU$1001,9,0)/100*'Resumen semanal'!$E74),0)</f>
        <v>0</v>
      </c>
      <c r="F23" s="19">
        <f>IFERROR(B23*'Resumen semanal'!N$2/$E23,0)</f>
        <v>0</v>
      </c>
      <c r="G23" s="19">
        <f>IFERROR(C23*'Resumen semanal'!O$2/$E23,0)</f>
        <v>0</v>
      </c>
      <c r="H23" s="19">
        <f>IFERROR(D23*'Resumen semanal'!P$2/$E23,0)</f>
        <v>0</v>
      </c>
    </row>
    <row r="24" spans="1:8" x14ac:dyDescent="0.2">
      <c r="A24" s="73"/>
      <c r="B24" s="17">
        <f>IFERROR((VLOOKUP('Resumen semanal'!$D75,'Resumen semanal'!$AM$3:$AU$1001,2,0)/100*'Resumen semanal'!$E75),0)</f>
        <v>0</v>
      </c>
      <c r="C24" s="17">
        <f>IFERROR((VLOOKUP('Resumen semanal'!$D75,'Resumen semanal'!$AM$3:$AU$1001,3,0)/100*'Resumen semanal'!$E75),0)</f>
        <v>0</v>
      </c>
      <c r="D24" s="17">
        <f>IFERROR((VLOOKUP('Resumen semanal'!$D75,'Resumen semanal'!$AM$3:$AU$1001,7,0)/100*'Resumen semanal'!$E75),0)</f>
        <v>0</v>
      </c>
      <c r="E24" s="18">
        <f>IFERROR((VLOOKUP('Resumen semanal'!$D75,'Resumen semanal'!$AM$3:$AU$1001,9,0)/100*'Resumen semanal'!$E75),0)</f>
        <v>0</v>
      </c>
      <c r="F24" s="19">
        <f>IFERROR(B24*'Resumen semanal'!N$2/$E24,0)</f>
        <v>0</v>
      </c>
      <c r="G24" s="19">
        <f>IFERROR(C24*'Resumen semanal'!O$2/$E24,0)</f>
        <v>0</v>
      </c>
      <c r="H24" s="19">
        <f>IFERROR(D24*'Resumen semanal'!P$2/$E24,0)</f>
        <v>0</v>
      </c>
    </row>
    <row r="25" spans="1:8" x14ac:dyDescent="0.2">
      <c r="A25" s="73"/>
      <c r="B25" s="17">
        <f>IFERROR((VLOOKUP('Resumen semanal'!$D76,'Resumen semanal'!$AM$3:$AU$1001,2,0)/100*'Resumen semanal'!$E76),0)</f>
        <v>0</v>
      </c>
      <c r="C25" s="17">
        <f>IFERROR((VLOOKUP('Resumen semanal'!$D76,'Resumen semanal'!$AM$3:$AU$1001,3,0)/100*'Resumen semanal'!$E76),0)</f>
        <v>0</v>
      </c>
      <c r="D25" s="17">
        <f>IFERROR((VLOOKUP('Resumen semanal'!$D76,'Resumen semanal'!$AM$3:$AU$1001,7,0)/100*'Resumen semanal'!$E76),0)</f>
        <v>0</v>
      </c>
      <c r="E25" s="18">
        <f>IFERROR((VLOOKUP('Resumen semanal'!$D76,'Resumen semanal'!$AM$3:$AU$1001,9,0)/100*'Resumen semanal'!$E76),0)</f>
        <v>0</v>
      </c>
      <c r="F25" s="19">
        <f>IFERROR(B25*'Resumen semanal'!N$2/$E25,0)</f>
        <v>0</v>
      </c>
      <c r="G25" s="19">
        <f>IFERROR(C25*'Resumen semanal'!O$2/$E25,0)</f>
        <v>0</v>
      </c>
      <c r="H25" s="19">
        <f>IFERROR(D25*'Resumen semanal'!P$2/$E25,0)</f>
        <v>0</v>
      </c>
    </row>
    <row r="26" spans="1:8" x14ac:dyDescent="0.2">
      <c r="A26" s="73"/>
      <c r="B26" s="17">
        <f>IFERROR((VLOOKUP('Resumen semanal'!$D77,'Resumen semanal'!$AM$3:$AU$1001,2,0)/100*'Resumen semanal'!$E77),0)</f>
        <v>0</v>
      </c>
      <c r="C26" s="17">
        <f>IFERROR((VLOOKUP('Resumen semanal'!$D77,'Resumen semanal'!$AM$3:$AU$1001,3,0)/100*'Resumen semanal'!$E77),0)</f>
        <v>0</v>
      </c>
      <c r="D26" s="17">
        <f>IFERROR((VLOOKUP('Resumen semanal'!$D77,'Resumen semanal'!$AM$3:$AU$1001,7,0)/100*'Resumen semanal'!$E77),0)</f>
        <v>0</v>
      </c>
      <c r="E26" s="18">
        <f>IFERROR((VLOOKUP('Resumen semanal'!$D77,'Resumen semanal'!$AM$3:$AU$1001,9,0)/100*'Resumen semanal'!$E77),0)</f>
        <v>0</v>
      </c>
      <c r="F26" s="19">
        <f>IFERROR(B26*'Resumen semanal'!N$2/$E26,0)</f>
        <v>0</v>
      </c>
      <c r="G26" s="19">
        <f>IFERROR(C26*'Resumen semanal'!O$2/$E26,0)</f>
        <v>0</v>
      </c>
      <c r="H26" s="19">
        <f>IFERROR(D26*'Resumen semanal'!P$2/$E26,0)</f>
        <v>0</v>
      </c>
    </row>
    <row r="27" spans="1:8" x14ac:dyDescent="0.2">
      <c r="A27" s="73"/>
      <c r="B27" s="15">
        <f>SUM(B17:B26)</f>
        <v>27.470344827586207</v>
      </c>
      <c r="C27" s="15">
        <f>SUM(C17:C26)</f>
        <v>44.908620689655173</v>
      </c>
      <c r="D27" s="15">
        <f>SUM(D17:D26)</f>
        <v>6.3921449022781021</v>
      </c>
      <c r="E27" s="20">
        <f>SUM(E17:E26)</f>
        <v>462.42413793103447</v>
      </c>
      <c r="F27" s="16">
        <f>IFERROR(B27*'Resumen semanal'!N$2/$E27,0)</f>
        <v>0.53464575736560704</v>
      </c>
      <c r="G27" s="16">
        <f>IFERROR(C27*'Resumen semanal'!O$2/$E27,0)</f>
        <v>0.38846259964355756</v>
      </c>
      <c r="H27" s="16">
        <f>IFERROR(D27*'Resumen semanal'!P$2/$E27,0)</f>
        <v>5.5292484781418752E-2</v>
      </c>
    </row>
    <row r="28" spans="1:8" x14ac:dyDescent="0.2">
      <c r="B28" s="22"/>
      <c r="C28" s="22"/>
      <c r="D28" s="22"/>
      <c r="E28" s="22"/>
      <c r="F28" s="23"/>
      <c r="G28" s="23"/>
      <c r="H28" s="23"/>
    </row>
    <row r="29" spans="1:8" x14ac:dyDescent="0.2">
      <c r="B29" s="74" t="s">
        <v>57</v>
      </c>
      <c r="C29" s="75"/>
      <c r="D29" s="75"/>
      <c r="E29" s="76" t="s">
        <v>55</v>
      </c>
      <c r="F29" s="77"/>
      <c r="G29" s="77"/>
      <c r="H29" s="78"/>
    </row>
    <row r="30" spans="1:8" x14ac:dyDescent="0.2">
      <c r="B30" s="14" t="s">
        <v>48</v>
      </c>
      <c r="C30" s="14" t="s">
        <v>26</v>
      </c>
      <c r="D30" s="14" t="s">
        <v>54</v>
      </c>
      <c r="E30" s="14" t="s">
        <v>49</v>
      </c>
      <c r="F30" s="14" t="s">
        <v>52</v>
      </c>
      <c r="G30" s="14" t="s">
        <v>26</v>
      </c>
      <c r="H30" s="14" t="s">
        <v>54</v>
      </c>
    </row>
    <row r="31" spans="1:8" x14ac:dyDescent="0.2">
      <c r="A31" s="73" t="s">
        <v>144</v>
      </c>
      <c r="B31" s="17">
        <f>IFERROR((VLOOKUP('Resumen semanal'!$F68,'Resumen semanal'!$AM$3:$AU$1001,2,0)/100*'Resumen semanal'!$G68),0)</f>
        <v>3.06</v>
      </c>
      <c r="C31" s="17">
        <f>IFERROR((VLOOKUP('Resumen semanal'!$F68,'Resumen semanal'!$AM$3:$AU$1001,3,0)/100*'Resumen semanal'!$G68),0)</f>
        <v>41.4</v>
      </c>
      <c r="D31" s="17">
        <f>IFERROR((VLOOKUP('Resumen semanal'!$F68,'Resumen semanal'!$AM$3:$AU$1001,7,0)/100*'Resumen semanal'!$G68),0)</f>
        <v>2.6999999999999997</v>
      </c>
      <c r="E31" s="18">
        <f>IFERROR((VLOOKUP('Resumen semanal'!$F68,'Resumen semanal'!$AM$3:$AU$1001,9,0)/100*'Resumen semanal'!$G68),0)</f>
        <v>214.2</v>
      </c>
      <c r="F31" s="19">
        <f>IFERROR(B31*'Resumen semanal'!N$2/$E31,0)</f>
        <v>0.12857142857142859</v>
      </c>
      <c r="G31" s="19">
        <f>IFERROR(C31*'Resumen semanal'!O$2/$E31,0)</f>
        <v>0.77310924369747902</v>
      </c>
      <c r="H31" s="19">
        <f>IFERROR(D31*'Resumen semanal'!P$2/$E31,0)</f>
        <v>5.0420168067226885E-2</v>
      </c>
    </row>
    <row r="32" spans="1:8" x14ac:dyDescent="0.2">
      <c r="A32" s="73"/>
      <c r="B32" s="17">
        <f>IFERROR((VLOOKUP('Resumen semanal'!$F69,'Resumen semanal'!$AM$3:$AU$1001,2,0)/100*'Resumen semanal'!$G69),0)</f>
        <v>2.6</v>
      </c>
      <c r="C32" s="17">
        <f>IFERROR((VLOOKUP('Resumen semanal'!$F69,'Resumen semanal'!$AM$3:$AU$1001,3,0)/100*'Resumen semanal'!$G69),0)</f>
        <v>8.9</v>
      </c>
      <c r="D32" s="17">
        <f>IFERROR((VLOOKUP('Resumen semanal'!$F69,'Resumen semanal'!$AM$3:$AU$1001,7,0)/100*'Resumen semanal'!$G69),0)</f>
        <v>19.399999999999999</v>
      </c>
      <c r="E32" s="18">
        <f>IFERROR((VLOOKUP('Resumen semanal'!$F69,'Resumen semanal'!$AM$3:$AU$1001,9,0)/100*'Resumen semanal'!$G69),0)</f>
        <v>164</v>
      </c>
      <c r="F32" s="19">
        <f>IFERROR(B32*'Resumen semanal'!N$2/$E32,0)</f>
        <v>0.14268292682926831</v>
      </c>
      <c r="G32" s="19">
        <f>IFERROR(C32*'Resumen semanal'!O$2/$E32,0)</f>
        <v>0.21707317073170732</v>
      </c>
      <c r="H32" s="19">
        <f>IFERROR(D32*'Resumen semanal'!P$2/$E32,0)</f>
        <v>0.47317073170731705</v>
      </c>
    </row>
    <row r="33" spans="1:8" x14ac:dyDescent="0.2">
      <c r="A33" s="73"/>
      <c r="B33" s="17">
        <f>IFERROR((VLOOKUP('Resumen semanal'!$F70,'Resumen semanal'!$AM$3:$AU$1001,2,0)/100*'Resumen semanal'!$G70),0)</f>
        <v>0.1</v>
      </c>
      <c r="C33" s="17">
        <f>IFERROR((VLOOKUP('Resumen semanal'!$F70,'Resumen semanal'!$AM$3:$AU$1001,3,0)/100*'Resumen semanal'!$G70),0)</f>
        <v>0.75</v>
      </c>
      <c r="D33" s="17">
        <f>IFERROR((VLOOKUP('Resumen semanal'!$F70,'Resumen semanal'!$AM$3:$AU$1001,7,0)/100*'Resumen semanal'!$G70),0)</f>
        <v>1.2093862815884477</v>
      </c>
      <c r="E33" s="18">
        <f>IFERROR((VLOOKUP('Resumen semanal'!$F70,'Resumen semanal'!$AM$3:$AU$1001,9,0)/100*'Resumen semanal'!$G70),0)</f>
        <v>11.5</v>
      </c>
      <c r="F33" s="19">
        <f>IFERROR(B33*'Resumen semanal'!N$2/$E33,0)</f>
        <v>7.8260869565217397E-2</v>
      </c>
      <c r="G33" s="19">
        <f>IFERROR(C33*'Resumen semanal'!O$2/$E33,0)</f>
        <v>0.2608695652173913</v>
      </c>
      <c r="H33" s="19">
        <f>IFERROR(D33*'Resumen semanal'!P$2/$E33,0)</f>
        <v>0.42065609794380793</v>
      </c>
    </row>
    <row r="34" spans="1:8" x14ac:dyDescent="0.2">
      <c r="A34" s="73"/>
      <c r="B34" s="17">
        <f>IFERROR((VLOOKUP('Resumen semanal'!$F71,'Resumen semanal'!$AM$3:$AU$1001,2,0)/100*'Resumen semanal'!$G71),0)</f>
        <v>5</v>
      </c>
      <c r="C34" s="17">
        <f>IFERROR((VLOOKUP('Resumen semanal'!$F71,'Resumen semanal'!$AM$3:$AU$1001,3,0)/100*'Resumen semanal'!$G71),0)</f>
        <v>0</v>
      </c>
      <c r="D34" s="17">
        <f>IFERROR((VLOOKUP('Resumen semanal'!$F71,'Resumen semanal'!$AM$3:$AU$1001,7,0)/100*'Resumen semanal'!$G71),0)</f>
        <v>0</v>
      </c>
      <c r="E34" s="18">
        <f>IFERROR((VLOOKUP('Resumen semanal'!$F71,'Resumen semanal'!$AM$3:$AU$1001,9,0)/100*'Resumen semanal'!$G71),0)</f>
        <v>45</v>
      </c>
      <c r="F34" s="19">
        <f>IFERROR(B34*'Resumen semanal'!N$2/$E34,0)</f>
        <v>1</v>
      </c>
      <c r="G34" s="19">
        <f>IFERROR(C34*'Resumen semanal'!O$2/$E34,0)</f>
        <v>0</v>
      </c>
      <c r="H34" s="19">
        <f>IFERROR(D34*'Resumen semanal'!P$2/$E34,0)</f>
        <v>0</v>
      </c>
    </row>
    <row r="35" spans="1:8" x14ac:dyDescent="0.2">
      <c r="A35" s="73"/>
      <c r="B35" s="17">
        <f>IFERROR((VLOOKUP('Resumen semanal'!$F72,'Resumen semanal'!$AM$3:$AU$1001,2,0)/100*'Resumen semanal'!$G72),0)</f>
        <v>0</v>
      </c>
      <c r="C35" s="17">
        <f>IFERROR((VLOOKUP('Resumen semanal'!$F72,'Resumen semanal'!$AM$3:$AU$1001,3,0)/100*'Resumen semanal'!$G72),0)</f>
        <v>0</v>
      </c>
      <c r="D35" s="17">
        <f>IFERROR((VLOOKUP('Resumen semanal'!$F72,'Resumen semanal'!$AM$3:$AU$1001,7,0)/100*'Resumen semanal'!$G72),0)</f>
        <v>0</v>
      </c>
      <c r="E35" s="18">
        <f>IFERROR((VLOOKUP('Resumen semanal'!$F72,'Resumen semanal'!$AM$3:$AU$1001,9,0)/100*'Resumen semanal'!$G72),0)</f>
        <v>0</v>
      </c>
      <c r="F35" s="19">
        <f>IFERROR(B35*'Resumen semanal'!N$2/$E35,0)</f>
        <v>0</v>
      </c>
      <c r="G35" s="19">
        <f>IFERROR(C35*'Resumen semanal'!O$2/$E35,0)</f>
        <v>0</v>
      </c>
      <c r="H35" s="19">
        <f>IFERROR(D35*'Resumen semanal'!P$2/$E35,0)</f>
        <v>0</v>
      </c>
    </row>
    <row r="36" spans="1:8" x14ac:dyDescent="0.2">
      <c r="A36" s="73"/>
      <c r="B36" s="17">
        <f>IFERROR((VLOOKUP('Resumen semanal'!$F73,'Resumen semanal'!$AM$3:$AU$1001,2,0)/100*'Resumen semanal'!$G73),0)</f>
        <v>0</v>
      </c>
      <c r="C36" s="17">
        <f>IFERROR((VLOOKUP('Resumen semanal'!$F73,'Resumen semanal'!$AM$3:$AU$1001,3,0)/100*'Resumen semanal'!$G73),0)</f>
        <v>0</v>
      </c>
      <c r="D36" s="17">
        <f>IFERROR((VLOOKUP('Resumen semanal'!$F73,'Resumen semanal'!$AM$3:$AU$1001,7,0)/100*'Resumen semanal'!$G73),0)</f>
        <v>0</v>
      </c>
      <c r="E36" s="18">
        <f>IFERROR((VLOOKUP('Resumen semanal'!$F73,'Resumen semanal'!$AM$3:$AU$1001,9,0)/100*'Resumen semanal'!$G73),0)</f>
        <v>0</v>
      </c>
      <c r="F36" s="19">
        <f>IFERROR(B36*'Resumen semanal'!N$2/$E36,0)</f>
        <v>0</v>
      </c>
      <c r="G36" s="19">
        <f>IFERROR(C36*'Resumen semanal'!O$2/$E36,0)</f>
        <v>0</v>
      </c>
      <c r="H36" s="19">
        <f>IFERROR(D36*'Resumen semanal'!P$2/$E36,0)</f>
        <v>0</v>
      </c>
    </row>
    <row r="37" spans="1:8" x14ac:dyDescent="0.2">
      <c r="A37" s="73"/>
      <c r="B37" s="17">
        <f>IFERROR((VLOOKUP('Resumen semanal'!$F74,'Resumen semanal'!$AM$3:$AU$1001,2,0)/100*'Resumen semanal'!$G74),0)</f>
        <v>0</v>
      </c>
      <c r="C37" s="17">
        <f>IFERROR((VLOOKUP('Resumen semanal'!$F74,'Resumen semanal'!$AM$3:$AU$1001,3,0)/100*'Resumen semanal'!$G74),0)</f>
        <v>0</v>
      </c>
      <c r="D37" s="17">
        <f>IFERROR((VLOOKUP('Resumen semanal'!$F74,'Resumen semanal'!$AM$3:$AU$1001,7,0)/100*'Resumen semanal'!$G74),0)</f>
        <v>0</v>
      </c>
      <c r="E37" s="18">
        <f>IFERROR((VLOOKUP('Resumen semanal'!$F74,'Resumen semanal'!$AM$3:$AU$1001,9,0)/100*'Resumen semanal'!$G74),0)</f>
        <v>0</v>
      </c>
      <c r="F37" s="19">
        <f>IFERROR(B37*'Resumen semanal'!N$2/$E37,0)</f>
        <v>0</v>
      </c>
      <c r="G37" s="19">
        <f>IFERROR(C37*'Resumen semanal'!O$2/$E37,0)</f>
        <v>0</v>
      </c>
      <c r="H37" s="19">
        <f>IFERROR(D37*'Resumen semanal'!P$2/$E37,0)</f>
        <v>0</v>
      </c>
    </row>
    <row r="38" spans="1:8" x14ac:dyDescent="0.2">
      <c r="A38" s="73"/>
      <c r="B38" s="17">
        <f>IFERROR((VLOOKUP('Resumen semanal'!$F75,'Resumen semanal'!$AM$3:$AU$1001,2,0)/100*'Resumen semanal'!$G75),0)</f>
        <v>0</v>
      </c>
      <c r="C38" s="17">
        <f>IFERROR((VLOOKUP('Resumen semanal'!$F75,'Resumen semanal'!$AM$3:$AU$1001,3,0)/100*'Resumen semanal'!$G75),0)</f>
        <v>0</v>
      </c>
      <c r="D38" s="17">
        <f>IFERROR((VLOOKUP('Resumen semanal'!$F75,'Resumen semanal'!$AM$3:$AU$1001,7,0)/100*'Resumen semanal'!$G75),0)</f>
        <v>0</v>
      </c>
      <c r="E38" s="18">
        <f>IFERROR((VLOOKUP('Resumen semanal'!$F75,'Resumen semanal'!$AM$3:$AU$1001,9,0)/100*'Resumen semanal'!$G75),0)</f>
        <v>0</v>
      </c>
      <c r="F38" s="19">
        <f>IFERROR(B38*'Resumen semanal'!N$2/$E38,0)</f>
        <v>0</v>
      </c>
      <c r="G38" s="19">
        <f>IFERROR(C38*'Resumen semanal'!O$2/$E38,0)</f>
        <v>0</v>
      </c>
      <c r="H38" s="19">
        <f>IFERROR(D38*'Resumen semanal'!P$2/$E38,0)</f>
        <v>0</v>
      </c>
    </row>
    <row r="39" spans="1:8" x14ac:dyDescent="0.2">
      <c r="A39" s="73"/>
      <c r="B39" s="17">
        <f>IFERROR((VLOOKUP('Resumen semanal'!$F76,'Resumen semanal'!$AM$3:$AU$1001,2,0)/100*'Resumen semanal'!$G76),0)</f>
        <v>0</v>
      </c>
      <c r="C39" s="17">
        <f>IFERROR((VLOOKUP('Resumen semanal'!$F76,'Resumen semanal'!$AM$3:$AU$1001,3,0)/100*'Resumen semanal'!$G76),0)</f>
        <v>0</v>
      </c>
      <c r="D39" s="17">
        <f>IFERROR((VLOOKUP('Resumen semanal'!$F76,'Resumen semanal'!$AM$3:$AU$1001,7,0)/100*'Resumen semanal'!$G76),0)</f>
        <v>0</v>
      </c>
      <c r="E39" s="18">
        <f>IFERROR((VLOOKUP('Resumen semanal'!$F76,'Resumen semanal'!$AM$3:$AU$1001,9,0)/100*'Resumen semanal'!$G76),0)</f>
        <v>0</v>
      </c>
      <c r="F39" s="19">
        <f>IFERROR(B39*'Resumen semanal'!N$2/$E39,0)</f>
        <v>0</v>
      </c>
      <c r="G39" s="19">
        <f>IFERROR(C39*'Resumen semanal'!O$2/$E39,0)</f>
        <v>0</v>
      </c>
      <c r="H39" s="19">
        <f>IFERROR(D39*'Resumen semanal'!P$2/$E39,0)</f>
        <v>0</v>
      </c>
    </row>
    <row r="40" spans="1:8" x14ac:dyDescent="0.2">
      <c r="A40" s="73"/>
      <c r="B40" s="17">
        <f>IFERROR((VLOOKUP('Resumen semanal'!$F77,'Resumen semanal'!$AM$3:$AU$1001,2,0)/100*'Resumen semanal'!$G77),0)</f>
        <v>0</v>
      </c>
      <c r="C40" s="17">
        <f>IFERROR((VLOOKUP('Resumen semanal'!$F77,'Resumen semanal'!$AM$3:$AU$1001,3,0)/100*'Resumen semanal'!$G77),0)</f>
        <v>0</v>
      </c>
      <c r="D40" s="17">
        <f>IFERROR((VLOOKUP('Resumen semanal'!$F77,'Resumen semanal'!$AM$3:$AU$1001,7,0)/100*'Resumen semanal'!$G77),0)</f>
        <v>0</v>
      </c>
      <c r="E40" s="18">
        <f>IFERROR((VLOOKUP('Resumen semanal'!$F77,'Resumen semanal'!$AM$3:$AU$1001,9,0)/100*'Resumen semanal'!$G77),0)</f>
        <v>0</v>
      </c>
      <c r="F40" s="19">
        <f>IFERROR(B40*'Resumen semanal'!N$2/$E40,0)</f>
        <v>0</v>
      </c>
      <c r="G40" s="19">
        <f>IFERROR(C40*'Resumen semanal'!O$2/$E40,0)</f>
        <v>0</v>
      </c>
      <c r="H40" s="19">
        <f>IFERROR(D40*'Resumen semanal'!P$2/$E40,0)</f>
        <v>0</v>
      </c>
    </row>
    <row r="41" spans="1:8" x14ac:dyDescent="0.2">
      <c r="A41" s="73"/>
      <c r="B41" s="15">
        <f>SUM(B31:B40)</f>
        <v>10.76</v>
      </c>
      <c r="C41" s="15">
        <f>SUM(C31:C40)</f>
        <v>51.05</v>
      </c>
      <c r="D41" s="15">
        <f>SUM(D31:D40)</f>
        <v>23.309386281588445</v>
      </c>
      <c r="E41" s="20">
        <f>SUM(E31:E40)</f>
        <v>434.7</v>
      </c>
      <c r="F41" s="16">
        <f>IFERROR(B41*'Resumen semanal'!N$2/$E41,0)</f>
        <v>0.22277432712215323</v>
      </c>
      <c r="G41" s="16">
        <f>IFERROR(C41*'Resumen semanal'!O$2/$E41,0)</f>
        <v>0.46974925235794801</v>
      </c>
      <c r="H41" s="16">
        <f>IFERROR(D41*'Resumen semanal'!P$2/$E41,0)</f>
        <v>0.21448710634081847</v>
      </c>
    </row>
    <row r="42" spans="1:8" x14ac:dyDescent="0.2">
      <c r="B42" s="24"/>
      <c r="C42" s="24"/>
      <c r="D42" s="24"/>
      <c r="E42" s="24"/>
      <c r="F42" s="25"/>
      <c r="G42" s="25"/>
      <c r="H42" s="25"/>
    </row>
    <row r="43" spans="1:8" x14ac:dyDescent="0.2">
      <c r="B43" s="74" t="s">
        <v>57</v>
      </c>
      <c r="C43" s="75"/>
      <c r="D43" s="75"/>
      <c r="E43" s="76" t="s">
        <v>55</v>
      </c>
      <c r="F43" s="77"/>
      <c r="G43" s="77"/>
      <c r="H43" s="78"/>
    </row>
    <row r="44" spans="1:8" x14ac:dyDescent="0.2">
      <c r="B44" s="14" t="s">
        <v>48</v>
      </c>
      <c r="C44" s="14" t="s">
        <v>26</v>
      </c>
      <c r="D44" s="14" t="s">
        <v>54</v>
      </c>
      <c r="E44" s="14" t="s">
        <v>49</v>
      </c>
      <c r="F44" s="14" t="s">
        <v>52</v>
      </c>
      <c r="G44" s="14" t="s">
        <v>26</v>
      </c>
      <c r="H44" s="14" t="s">
        <v>54</v>
      </c>
    </row>
    <row r="45" spans="1:8" x14ac:dyDescent="0.2">
      <c r="A45" s="73" t="s">
        <v>142</v>
      </c>
      <c r="B45" s="17">
        <f>IFERROR((VLOOKUP('Resumen semanal'!$H68,'Resumen semanal'!$AM$3:$AU$1001,2,0)/100*'Resumen semanal'!$I68),0)</f>
        <v>0.2</v>
      </c>
      <c r="C45" s="17">
        <f>IFERROR((VLOOKUP('Resumen semanal'!$H68,'Resumen semanal'!$AM$3:$AU$1001,3,0)/100*'Resumen semanal'!$I68),0)</f>
        <v>1.2</v>
      </c>
      <c r="D45" s="17">
        <f>IFERROR((VLOOKUP('Resumen semanal'!$H68,'Resumen semanal'!$AM$3:$AU$1001,7,0)/100*'Resumen semanal'!$I68),0)</f>
        <v>14.399999999999999</v>
      </c>
      <c r="E45" s="18">
        <f>IFERROR((VLOOKUP('Resumen semanal'!$H68,'Resumen semanal'!$AM$3:$AU$1001,9,0)/100*'Resumen semanal'!$I68),0)</f>
        <v>60</v>
      </c>
      <c r="F45" s="19">
        <f>IFERROR(B45*'Resumen semanal'!N$2/$E45,0)</f>
        <v>3.0000000000000002E-2</v>
      </c>
      <c r="G45" s="19">
        <f>IFERROR(C45*'Resumen semanal'!O$2/$E45,0)</f>
        <v>0.08</v>
      </c>
      <c r="H45" s="19">
        <f>IFERROR(D45*'Resumen semanal'!P$2/$E45,0)</f>
        <v>0.95999999999999985</v>
      </c>
    </row>
    <row r="46" spans="1:8" x14ac:dyDescent="0.2">
      <c r="A46" s="73"/>
      <c r="B46" s="17">
        <f>IFERROR((VLOOKUP('Resumen semanal'!$H69,'Resumen semanal'!$AM$3:$AU$1001,2,0)/100*'Resumen semanal'!$I69),0)</f>
        <v>0</v>
      </c>
      <c r="C46" s="17">
        <f>IFERROR((VLOOKUP('Resumen semanal'!$H69,'Resumen semanal'!$AM$3:$AU$1001,3,0)/100*'Resumen semanal'!$I69),0)</f>
        <v>0</v>
      </c>
      <c r="D46" s="17">
        <f>IFERROR((VLOOKUP('Resumen semanal'!$H69,'Resumen semanal'!$AM$3:$AU$1001,7,0)/100*'Resumen semanal'!$I69),0)</f>
        <v>0</v>
      </c>
      <c r="E46" s="18">
        <f>IFERROR((VLOOKUP('Resumen semanal'!$H69,'Resumen semanal'!$AM$3:$AU$1001,9,0)/100*'Resumen semanal'!$I69),0)</f>
        <v>0</v>
      </c>
      <c r="F46" s="19">
        <f>IFERROR(B46*'Resumen semanal'!N$2/$E46,0)</f>
        <v>0</v>
      </c>
      <c r="G46" s="19">
        <f>IFERROR(C46*'Resumen semanal'!O$2/$E46,0)</f>
        <v>0</v>
      </c>
      <c r="H46" s="19">
        <f>IFERROR(D46*'Resumen semanal'!P$2/$E46,0)</f>
        <v>0</v>
      </c>
    </row>
    <row r="47" spans="1:8" x14ac:dyDescent="0.2">
      <c r="A47" s="73"/>
      <c r="B47" s="17">
        <f>IFERROR((VLOOKUP('Resumen semanal'!$H70,'Resumen semanal'!$AM$3:$AU$1001,2,0)/100*'Resumen semanal'!$I70),0)</f>
        <v>0</v>
      </c>
      <c r="C47" s="17">
        <f>IFERROR((VLOOKUP('Resumen semanal'!$H70,'Resumen semanal'!$AM$3:$AU$1001,3,0)/100*'Resumen semanal'!$I70),0)</f>
        <v>0</v>
      </c>
      <c r="D47" s="17">
        <f>IFERROR((VLOOKUP('Resumen semanal'!$H70,'Resumen semanal'!$AM$3:$AU$1001,7,0)/100*'Resumen semanal'!$I70),0)</f>
        <v>0</v>
      </c>
      <c r="E47" s="18">
        <f>IFERROR((VLOOKUP('Resumen semanal'!$H70,'Resumen semanal'!$AM$3:$AU$1001,9,0)/100*'Resumen semanal'!$I70),0)</f>
        <v>0</v>
      </c>
      <c r="F47" s="19">
        <f>IFERROR(B47*'Resumen semanal'!N$2/$E47,0)</f>
        <v>0</v>
      </c>
      <c r="G47" s="19">
        <f>IFERROR(C47*'Resumen semanal'!O$2/$E47,0)</f>
        <v>0</v>
      </c>
      <c r="H47" s="19">
        <f>IFERROR(D47*'Resumen semanal'!P$2/$E47,0)</f>
        <v>0</v>
      </c>
    </row>
    <row r="48" spans="1:8" x14ac:dyDescent="0.2">
      <c r="A48" s="73"/>
      <c r="B48" s="17">
        <f>IFERROR((VLOOKUP('Resumen semanal'!$H71,'Resumen semanal'!$AM$3:$AU$1001,2,0)/100*'Resumen semanal'!$I71),0)</f>
        <v>0</v>
      </c>
      <c r="C48" s="17">
        <f>IFERROR((VLOOKUP('Resumen semanal'!$H71,'Resumen semanal'!$AM$3:$AU$1001,3,0)/100*'Resumen semanal'!$I71),0)</f>
        <v>0</v>
      </c>
      <c r="D48" s="17">
        <f>IFERROR((VLOOKUP('Resumen semanal'!$H71,'Resumen semanal'!$AM$3:$AU$1001,7,0)/100*'Resumen semanal'!$I71),0)</f>
        <v>0</v>
      </c>
      <c r="E48" s="18">
        <f>IFERROR((VLOOKUP('Resumen semanal'!$H71,'Resumen semanal'!$AM$3:$AU$1001,9,0)/100*'Resumen semanal'!$I71),0)</f>
        <v>0</v>
      </c>
      <c r="F48" s="19">
        <f>IFERROR(B48*'Resumen semanal'!N$2/$E48,0)</f>
        <v>0</v>
      </c>
      <c r="G48" s="19">
        <f>IFERROR(C48*'Resumen semanal'!O$2/$E48,0)</f>
        <v>0</v>
      </c>
      <c r="H48" s="19">
        <f>IFERROR(D48*'Resumen semanal'!P$2/$E48,0)</f>
        <v>0</v>
      </c>
    </row>
    <row r="49" spans="1:8" x14ac:dyDescent="0.2">
      <c r="A49" s="73"/>
      <c r="B49" s="17">
        <f>IFERROR((VLOOKUP('Resumen semanal'!$H72,'Resumen semanal'!$AM$3:$AU$1001,2,0)/100*'Resumen semanal'!$I72),0)</f>
        <v>0</v>
      </c>
      <c r="C49" s="17">
        <f>IFERROR((VLOOKUP('Resumen semanal'!$H72,'Resumen semanal'!$AM$3:$AU$1001,3,0)/100*'Resumen semanal'!$I72),0)</f>
        <v>0</v>
      </c>
      <c r="D49" s="17">
        <f>IFERROR((VLOOKUP('Resumen semanal'!$H72,'Resumen semanal'!$AM$3:$AU$1001,7,0)/100*'Resumen semanal'!$I72),0)</f>
        <v>0</v>
      </c>
      <c r="E49" s="18">
        <f>IFERROR((VLOOKUP('Resumen semanal'!$H72,'Resumen semanal'!$AM$3:$AU$1001,9,0)/100*'Resumen semanal'!$I72),0)</f>
        <v>0</v>
      </c>
      <c r="F49" s="19">
        <f>IFERROR(B49*'Resumen semanal'!N$2/$E49,0)</f>
        <v>0</v>
      </c>
      <c r="G49" s="19">
        <f>IFERROR(C49*'Resumen semanal'!O$2/$E49,0)</f>
        <v>0</v>
      </c>
      <c r="H49" s="19">
        <f>IFERROR(D49*'Resumen semanal'!P$2/$E49,0)</f>
        <v>0</v>
      </c>
    </row>
    <row r="50" spans="1:8" x14ac:dyDescent="0.2">
      <c r="A50" s="73"/>
      <c r="B50" s="17">
        <f>IFERROR((VLOOKUP('Resumen semanal'!$H73,'Resumen semanal'!$AM$3:$AU$1001,2,0)/100*'Resumen semanal'!$I73),0)</f>
        <v>0</v>
      </c>
      <c r="C50" s="17">
        <f>IFERROR((VLOOKUP('Resumen semanal'!$H73,'Resumen semanal'!$AM$3:$AU$1001,3,0)/100*'Resumen semanal'!$I73),0)</f>
        <v>0</v>
      </c>
      <c r="D50" s="17">
        <f>IFERROR((VLOOKUP('Resumen semanal'!$H73,'Resumen semanal'!$AM$3:$AU$1001,7,0)/100*'Resumen semanal'!$I73),0)</f>
        <v>0</v>
      </c>
      <c r="E50" s="18">
        <f>IFERROR((VLOOKUP('Resumen semanal'!$H73,'Resumen semanal'!$AM$3:$AU$1001,9,0)/100*'Resumen semanal'!$I73),0)</f>
        <v>0</v>
      </c>
      <c r="F50" s="19">
        <f>IFERROR(B50*'Resumen semanal'!N$2/$E50,0)</f>
        <v>0</v>
      </c>
      <c r="G50" s="19">
        <f>IFERROR(C50*'Resumen semanal'!O$2/$E50,0)</f>
        <v>0</v>
      </c>
      <c r="H50" s="19">
        <f>IFERROR(D50*'Resumen semanal'!P$2/$E50,0)</f>
        <v>0</v>
      </c>
    </row>
    <row r="51" spans="1:8" x14ac:dyDescent="0.2">
      <c r="A51" s="73"/>
      <c r="B51" s="17">
        <f>IFERROR((VLOOKUP('Resumen semanal'!$H74,'Resumen semanal'!$AM$3:$AU$1001,2,0)/100*'Resumen semanal'!$I74),0)</f>
        <v>0</v>
      </c>
      <c r="C51" s="17">
        <f>IFERROR((VLOOKUP('Resumen semanal'!$H74,'Resumen semanal'!$AM$3:$AU$1001,3,0)/100*'Resumen semanal'!$I74),0)</f>
        <v>0</v>
      </c>
      <c r="D51" s="17">
        <f>IFERROR((VLOOKUP('Resumen semanal'!$H74,'Resumen semanal'!$AM$3:$AU$1001,7,0)/100*'Resumen semanal'!$I74),0)</f>
        <v>0</v>
      </c>
      <c r="E51" s="18">
        <f>IFERROR((VLOOKUP('Resumen semanal'!$H74,'Resumen semanal'!$AM$3:$AU$1001,9,0)/100*'Resumen semanal'!$I74),0)</f>
        <v>0</v>
      </c>
      <c r="F51" s="19">
        <f>IFERROR(B51*'Resumen semanal'!N$2/$E51,0)</f>
        <v>0</v>
      </c>
      <c r="G51" s="19">
        <f>IFERROR(C51*'Resumen semanal'!O$2/$E51,0)</f>
        <v>0</v>
      </c>
      <c r="H51" s="19">
        <f>IFERROR(D51*'Resumen semanal'!P$2/$E51,0)</f>
        <v>0</v>
      </c>
    </row>
    <row r="52" spans="1:8" x14ac:dyDescent="0.2">
      <c r="A52" s="73"/>
      <c r="B52" s="17">
        <f>IFERROR((VLOOKUP('Resumen semanal'!$H75,'Resumen semanal'!$AM$3:$AU$1001,2,0)/100*'Resumen semanal'!$I75),0)</f>
        <v>0</v>
      </c>
      <c r="C52" s="17">
        <f>IFERROR((VLOOKUP('Resumen semanal'!$H75,'Resumen semanal'!$AM$3:$AU$1001,3,0)/100*'Resumen semanal'!$I75),0)</f>
        <v>0</v>
      </c>
      <c r="D52" s="17">
        <f>IFERROR((VLOOKUP('Resumen semanal'!$H75,'Resumen semanal'!$AM$3:$AU$1001,7,0)/100*'Resumen semanal'!$I75),0)</f>
        <v>0</v>
      </c>
      <c r="E52" s="18">
        <f>IFERROR((VLOOKUP('Resumen semanal'!$H75,'Resumen semanal'!$AM$3:$AU$1001,9,0)/100*'Resumen semanal'!$I75),0)</f>
        <v>0</v>
      </c>
      <c r="F52" s="19">
        <f>IFERROR(B52*'Resumen semanal'!N$2/$E52,0)</f>
        <v>0</v>
      </c>
      <c r="G52" s="19">
        <f>IFERROR(C52*'Resumen semanal'!O$2/$E52,0)</f>
        <v>0</v>
      </c>
      <c r="H52" s="19">
        <f>IFERROR(D52*'Resumen semanal'!P$2/$E52,0)</f>
        <v>0</v>
      </c>
    </row>
    <row r="53" spans="1:8" x14ac:dyDescent="0.2">
      <c r="A53" s="73"/>
      <c r="B53" s="17">
        <f>IFERROR((VLOOKUP('Resumen semanal'!$H76,'Resumen semanal'!$AM$3:$AU$1001,2,0)/100*'Resumen semanal'!$I76),0)</f>
        <v>0</v>
      </c>
      <c r="C53" s="17">
        <f>IFERROR((VLOOKUP('Resumen semanal'!$H76,'Resumen semanal'!$AM$3:$AU$1001,3,0)/100*'Resumen semanal'!$I76),0)</f>
        <v>0</v>
      </c>
      <c r="D53" s="17">
        <f>IFERROR((VLOOKUP('Resumen semanal'!$H76,'Resumen semanal'!$AM$3:$AU$1001,7,0)/100*'Resumen semanal'!$I76),0)</f>
        <v>0</v>
      </c>
      <c r="E53" s="18">
        <f>IFERROR((VLOOKUP('Resumen semanal'!$H76,'Resumen semanal'!$AM$3:$AU$1001,9,0)/100*'Resumen semanal'!$I76),0)</f>
        <v>0</v>
      </c>
      <c r="F53" s="19">
        <f>IFERROR(B53*'Resumen semanal'!N$2/$E53,0)</f>
        <v>0</v>
      </c>
      <c r="G53" s="19">
        <f>IFERROR(C53*'Resumen semanal'!O$2/$E53,0)</f>
        <v>0</v>
      </c>
      <c r="H53" s="19">
        <f>IFERROR(D53*'Resumen semanal'!P$2/$E53,0)</f>
        <v>0</v>
      </c>
    </row>
    <row r="54" spans="1:8" x14ac:dyDescent="0.2">
      <c r="A54" s="73"/>
      <c r="B54" s="17">
        <f>IFERROR((VLOOKUP('Resumen semanal'!$H77,'Resumen semanal'!$AM$3:$AU$1001,2,0)/100*'Resumen semanal'!$I77),0)</f>
        <v>0</v>
      </c>
      <c r="C54" s="17">
        <f>IFERROR((VLOOKUP('Resumen semanal'!$H77,'Resumen semanal'!$AM$3:$AU$1001,3,0)/100*'Resumen semanal'!$I77),0)</f>
        <v>0</v>
      </c>
      <c r="D54" s="17">
        <f>IFERROR((VLOOKUP('Resumen semanal'!$H77,'Resumen semanal'!$AM$3:$AU$1001,7,0)/100*'Resumen semanal'!$I77),0)</f>
        <v>0</v>
      </c>
      <c r="E54" s="18">
        <f>IFERROR((VLOOKUP('Resumen semanal'!$H77,'Resumen semanal'!$AM$3:$AU$1001,9,0)/100*'Resumen semanal'!$I77),0)</f>
        <v>0</v>
      </c>
      <c r="F54" s="19">
        <f>IFERROR(B54*'Resumen semanal'!N$2/$E54,0)</f>
        <v>0</v>
      </c>
      <c r="G54" s="19">
        <f>IFERROR(C54*'Resumen semanal'!O$2/$E54,0)</f>
        <v>0</v>
      </c>
      <c r="H54" s="19">
        <f>IFERROR(D54*'Resumen semanal'!P$2/$E54,0)</f>
        <v>0</v>
      </c>
    </row>
    <row r="55" spans="1:8" x14ac:dyDescent="0.2">
      <c r="A55" s="73"/>
      <c r="B55" s="15">
        <f>SUM(B45:B54)</f>
        <v>0.2</v>
      </c>
      <c r="C55" s="15">
        <f>SUM(C45:C54)</f>
        <v>1.2</v>
      </c>
      <c r="D55" s="15">
        <f>SUM(D45:D54)</f>
        <v>14.399999999999999</v>
      </c>
      <c r="E55" s="20">
        <f>SUM(E45:E54)</f>
        <v>60</v>
      </c>
      <c r="F55" s="16">
        <f>IFERROR(B55*'Resumen semanal'!N$2/$E55,0)</f>
        <v>3.0000000000000002E-2</v>
      </c>
      <c r="G55" s="16">
        <f>IFERROR(C55*'Resumen semanal'!O$2/$E55,0)</f>
        <v>0.08</v>
      </c>
      <c r="H55" s="16">
        <f>IFERROR(D55*'Resumen semanal'!P$2/$E55,0)</f>
        <v>0.95999999999999985</v>
      </c>
    </row>
  </sheetData>
  <mergeCells count="12">
    <mergeCell ref="A45:A55"/>
    <mergeCell ref="B1:D1"/>
    <mergeCell ref="E1:H1"/>
    <mergeCell ref="A3:A13"/>
    <mergeCell ref="B15:D15"/>
    <mergeCell ref="E15:H15"/>
    <mergeCell ref="A17:A27"/>
    <mergeCell ref="B29:D29"/>
    <mergeCell ref="E29:H29"/>
    <mergeCell ref="A31:A41"/>
    <mergeCell ref="B43:D43"/>
    <mergeCell ref="E43:H43"/>
  </mergeCells>
  <conditionalFormatting sqref="C42">
    <cfRule type="cellIs" dxfId="2" priority="1" operator="greaterThan">
      <formula>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Resumen semanal</vt:lpstr>
      <vt:lpstr>Almuerzo y cena</vt:lpstr>
      <vt:lpstr>Data desayunos</vt:lpstr>
      <vt:lpstr>Data Almuerzos y cenas</vt:lpstr>
      <vt:lpstr>Info día 1</vt:lpstr>
      <vt:lpstr>Info día 2</vt:lpstr>
      <vt:lpstr>Info día 3</vt:lpstr>
      <vt:lpstr>Info día 4</vt:lpstr>
      <vt:lpstr>Info día 5</vt:lpstr>
      <vt:lpstr>Info día 6</vt:lpstr>
      <vt:lpstr>Info día 7</vt:lpstr>
      <vt:lpstr>Data Snacks y postres</vt:lpstr>
      <vt:lpstr>Desayunos</vt:lpstr>
      <vt:lpstr>Snacks y postres</vt:lpstr>
      <vt:lpstr>Inf nutricional recetas porcíon</vt:lpstr>
      <vt:lpstr>Desayunos!Print_Area</vt:lpstr>
      <vt:lpstr>'Resumen semanal'!Print_Area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Matías Novoa E</dc:creator>
  <cp:lastModifiedBy>María de los Angeles Celedón B.</cp:lastModifiedBy>
  <cp:lastPrinted>2021-08-29T07:03:08Z</cp:lastPrinted>
  <dcterms:created xsi:type="dcterms:W3CDTF">2019-11-03T17:38:34Z</dcterms:created>
  <dcterms:modified xsi:type="dcterms:W3CDTF">2022-03-07T04:46:51Z</dcterms:modified>
</cp:coreProperties>
</file>